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61 Private Equity/"/>
    </mc:Choice>
  </mc:AlternateContent>
  <xr:revisionPtr revIDLastSave="23" documentId="8_{3100F7FE-361D-42F9-AC66-964D74A9BAB5}" xr6:coauthVersionLast="47" xr6:coauthVersionMax="47" xr10:uidLastSave="{1E82CECD-57FB-4C9F-B9B8-67CAC64169D1}"/>
  <bookViews>
    <workbookView xWindow="-110" yWindow="-110" windowWidth="19420" windowHeight="11500" xr2:uid="{8587EE83-BB9A-447D-BEF2-9DEE735D1869}"/>
  </bookViews>
  <sheets>
    <sheet name="LBO Mod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2" l="1"/>
  <c r="E65" i="2"/>
  <c r="E59" i="2"/>
  <c r="E52" i="2"/>
  <c r="E103" i="2"/>
  <c r="D103" i="2"/>
  <c r="C103" i="2"/>
  <c r="E100" i="2"/>
  <c r="D100" i="2"/>
  <c r="C100" i="2"/>
  <c r="D97" i="2"/>
  <c r="C97" i="2"/>
  <c r="E96" i="2"/>
  <c r="E97" i="2" s="1"/>
  <c r="C96" i="2"/>
  <c r="D82" i="2"/>
  <c r="E82" i="2"/>
  <c r="C82" i="2"/>
  <c r="D80" i="2"/>
  <c r="E80" i="2"/>
  <c r="C80" i="2"/>
  <c r="D76" i="2"/>
  <c r="E76" i="2"/>
  <c r="D77" i="2"/>
  <c r="E77" i="2"/>
  <c r="C77" i="2"/>
  <c r="C76" i="2"/>
  <c r="D74" i="2"/>
  <c r="E74" i="2"/>
  <c r="C74" i="2"/>
  <c r="E71" i="2"/>
  <c r="D71" i="2"/>
  <c r="J134" i="2"/>
  <c r="K134" i="2" s="1"/>
  <c r="L134" i="2" s="1"/>
  <c r="M134" i="2" s="1"/>
  <c r="J129" i="2"/>
  <c r="K129" i="2" s="1"/>
  <c r="L129" i="2" s="1"/>
  <c r="M129" i="2" s="1"/>
  <c r="J69" i="2"/>
  <c r="K69" i="2" s="1"/>
  <c r="L69" i="2" s="1"/>
  <c r="M69" i="2" s="1"/>
  <c r="M91" i="2" s="1"/>
  <c r="M124" i="2" s="1"/>
  <c r="E91" i="2"/>
  <c r="H91" i="2" s="1"/>
  <c r="H45" i="2"/>
  <c r="F6" i="2"/>
  <c r="E8" i="2"/>
  <c r="C91" i="2"/>
  <c r="B109" i="2"/>
  <c r="B110" i="2"/>
  <c r="B108" i="2"/>
  <c r="J21" i="2"/>
  <c r="K21" i="2" s="1"/>
  <c r="L21" i="2" s="1"/>
  <c r="M21" i="2" s="1"/>
  <c r="N21" i="2" s="1"/>
  <c r="O21" i="2" s="1"/>
  <c r="P21" i="2" s="1"/>
  <c r="P5" i="2" s="1"/>
  <c r="H113" i="2" l="1"/>
  <c r="H69" i="2"/>
  <c r="I91" i="2"/>
  <c r="K91" i="2"/>
  <c r="M113" i="2"/>
  <c r="L91" i="2"/>
  <c r="J91" i="2"/>
  <c r="I5" i="2"/>
  <c r="O5" i="2"/>
  <c r="N5" i="2"/>
  <c r="M5" i="2"/>
  <c r="L5" i="2"/>
  <c r="K5" i="2"/>
  <c r="J5" i="2"/>
  <c r="D91" i="2"/>
  <c r="J124" i="2" l="1"/>
  <c r="J113" i="2"/>
  <c r="L124" i="2"/>
  <c r="L113" i="2"/>
  <c r="K124" i="2"/>
  <c r="K113" i="2"/>
  <c r="I124" i="2"/>
  <c r="I113" i="2"/>
  <c r="I125" i="2" l="1"/>
  <c r="J125" i="2"/>
  <c r="J138" i="2" l="1"/>
  <c r="I138" i="2"/>
  <c r="K125" i="2"/>
  <c r="K138" i="2" l="1"/>
  <c r="L125" i="2"/>
  <c r="L138" i="2" l="1"/>
  <c r="M125" i="2"/>
  <c r="D115" i="2" l="1"/>
  <c r="I135" i="2" l="1"/>
  <c r="J135" i="2" l="1"/>
  <c r="K135" i="2" l="1"/>
  <c r="L135" i="2" l="1"/>
  <c r="M135" i="2"/>
  <c r="D116" i="2" l="1"/>
  <c r="M138" i="2" s="1"/>
</calcChain>
</file>

<file path=xl/sharedStrings.xml><?xml version="1.0" encoding="utf-8"?>
<sst xmlns="http://schemas.openxmlformats.org/spreadsheetml/2006/main" count="141" uniqueCount="123">
  <si>
    <t>TRANSACTION SOURCES &amp; USES:</t>
  </si>
  <si>
    <t>SOURCES</t>
  </si>
  <si>
    <t>Facility</t>
  </si>
  <si>
    <t>USES</t>
  </si>
  <si>
    <t>Bank Loan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</si>
  <si>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</si>
  <si>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</si>
  <si>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</si>
  <si>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</si>
  <si>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</si>
  <si>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</si>
  <si>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</si>
  <si>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</si>
  <si>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</si>
  <si>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</si>
  <si>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</si>
  <si>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</si>
  <si>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Spread</t>
  </si>
  <si>
    <t>Interest Rate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</si>
  <si>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</si>
  <si>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</si>
  <si>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</si>
  <si>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</si>
  <si>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</si>
  <si>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</si>
  <si>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</si>
  <si>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</si>
  <si>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</si>
  <si>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</si>
  <si>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</si>
  <si>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</si>
  <si>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</si>
  <si>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</si>
  <si>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</si>
  <si>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</si>
  <si>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</si>
  <si>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</si>
  <si>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</si>
  <si>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</si>
  <si>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</si>
  <si>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</si>
  <si>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</si>
  <si>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</si>
  <si>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</si>
  <si>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</si>
  <si>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</si>
  <si>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</si>
  <si>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</si>
  <si>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</si>
  <si>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</si>
  <si>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</si>
  <si>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</si>
  <si>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</si>
  <si>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</si>
  <si>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</si>
  <si>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</si>
  <si>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</si>
  <si>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</si>
  <si>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</si>
  <si>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EBITDA</t>
  </si>
  <si>
    <t>Debt
Capacity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</si>
  <si>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</si>
  <si>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</si>
  <si>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</si>
  <si>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</si>
  <si>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</si>
  <si>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</si>
  <si>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</si>
  <si>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</si>
  <si>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</si>
  <si>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</si>
  <si>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</si>
  <si>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</si>
  <si>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</si>
  <si>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</si>
  <si>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</si>
  <si>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</si>
  <si>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</si>
  <si>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</si>
  <si>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</si>
  <si>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</si>
  <si>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</si>
  <si>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</si>
  <si>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</si>
  <si>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</si>
  <si>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</si>
  <si>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Growth=</t>
  </si>
  <si>
    <t>Multiple</t>
  </si>
  <si>
    <t>Equity Terminal Value</t>
  </si>
  <si>
    <t>Equity Value + TV</t>
  </si>
  <si>
    <t>IRR=</t>
  </si>
  <si>
    <t>FYE June 30</t>
  </si>
  <si>
    <t>Pricing</t>
  </si>
  <si>
    <t>SOFR Rate</t>
  </si>
  <si>
    <t>SOFR Increase</t>
  </si>
  <si>
    <t>Subordinated Bonds</t>
  </si>
  <si>
    <t>CREDIT ANALYSIS</t>
  </si>
  <si>
    <t>LTM
6/30/2024</t>
  </si>
  <si>
    <t>Leverage Ratio</t>
  </si>
  <si>
    <t xml:space="preserve">  Debt / EBITDA</t>
  </si>
  <si>
    <t xml:space="preserve">  Covenant</t>
  </si>
  <si>
    <t xml:space="preserve"> EBITDA Cushion</t>
  </si>
  <si>
    <t>Coverage Ratio</t>
  </si>
  <si>
    <t xml:space="preserve">  EBITDA / Interest</t>
  </si>
  <si>
    <t xml:space="preserve"> Covenant</t>
  </si>
  <si>
    <t>Debt IRR</t>
  </si>
  <si>
    <t xml:space="preserve"> Total Debt</t>
  </si>
  <si>
    <t>Debt Schedule Payment</t>
  </si>
  <si>
    <t>DEBT ASSUMPTIONS</t>
  </si>
  <si>
    <t>Retained Earnings</t>
  </si>
  <si>
    <t>Total Net Worth</t>
  </si>
  <si>
    <t>1st Yr
EBITDA
(LTM)</t>
  </si>
  <si>
    <t xml:space="preserve">  Total Cash Flows (Unlevered)</t>
  </si>
  <si>
    <t>Equity Cash Flow (Unlevered)</t>
  </si>
  <si>
    <t>WACD=</t>
  </si>
  <si>
    <t>NPV (Debt)</t>
  </si>
  <si>
    <t>Cushion</t>
  </si>
  <si>
    <t>Max Debt</t>
  </si>
  <si>
    <t>Proposed</t>
  </si>
  <si>
    <t>Proposed/Max</t>
  </si>
  <si>
    <t>Debt Capacity (DCR) Analysis</t>
  </si>
  <si>
    <t>Company LBO</t>
  </si>
  <si>
    <t>EBITDA (1st 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</si>
</sst>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2" xfId="0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165" fontId="0" fillId="0" borderId="4" xfId="0" applyNumberForma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9" fontId="0" fillId="0" borderId="0" xfId="0" applyNumberFormat="1"/>
    <xf numFmtId="167" fontId="0" fillId="0" borderId="3" xfId="0" applyNumberFormat="1" applyBorder="1"/>
    <xf numFmtId="3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0" fontId="0" fillId="0" borderId="0" xfId="0" applyNumberFormat="1"/>
    <xf numFmtId="10" fontId="6" fillId="0" borderId="0" xfId="0" applyNumberFormat="1" applyFon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0" applyNumberFormat="1" applyBorder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5" fontId="6" fillId="0" borderId="5" xfId="2" applyNumberFormat="1" applyFont="1" applyBorder="1"/>
    <xf numFmtId="164" fontId="6" fillId="0" borderId="2" xfId="3" applyNumberFormat="1" applyFont="1" applyBorder="1"/>
    <xf numFmtId="167" fontId="0" fillId="0" borderId="7" xfId="0" applyNumberFormat="1" applyBorder="1"/>
    <xf numFmtId="164" fontId="7" fillId="0" borderId="2" xfId="3" applyNumberFormat="1" applyFont="1" applyBorder="1"/>
    <xf numFmtId="166" fontId="6" fillId="0" borderId="2" xfId="0" applyNumberFormat="1" applyFont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167" fontId="0" fillId="0" borderId="1" xfId="0" applyNumberFormat="1" applyBorder="1"/>
    <xf numFmtId="0" fontId="3" fillId="3" borderId="4" xfId="0" applyFont="1" applyFill="1" applyBorder="1" applyAlignment="1">
      <alignment horizontal="center" vertical="center" wrapText="1"/>
    </xf>
    <xf numFmtId="167" fontId="0" fillId="0" borderId="8" xfId="0" applyNumberFormat="1" applyBorder="1"/>
    <xf numFmtId="0" fontId="8" fillId="0" borderId="0" xfId="0" applyFont="1"/>
    <xf numFmtId="0" fontId="3" fillId="3" borderId="0" xfId="0" applyFont="1" applyFill="1" applyAlignment="1">
      <alignment horizontal="center" vertical="center"/>
    </xf>
    <xf numFmtId="164" fontId="3" fillId="0" borderId="2" xfId="3" applyNumberFormat="1" applyFont="1" applyFill="1" applyBorder="1"/>
    <xf numFmtId="164" fontId="0" fillId="0" borderId="2" xfId="3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9" fontId="6" fillId="0" borderId="2" xfId="3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10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9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3" fillId="0" borderId="12" xfId="3" applyNumberFormat="1" applyFont="1" applyBorder="1"/>
    <xf numFmtId="165" fontId="3" fillId="0" borderId="3" xfId="0" applyNumberFormat="1" applyFont="1" applyBorder="1"/>
    <xf numFmtId="166" fontId="10" fillId="0" borderId="2" xfId="0" applyNumberFormat="1" applyFont="1" applyBorder="1" applyAlignment="1">
      <alignment horizontal="center"/>
    </xf>
    <xf numFmtId="44" fontId="6" fillId="0" borderId="2" xfId="2" applyFont="1" applyBorder="1"/>
    <xf numFmtId="44" fontId="7" fillId="4" borderId="2" xfId="2" applyFont="1" applyFill="1" applyBorder="1"/>
    <xf numFmtId="164" fontId="6" fillId="4" borderId="2" xfId="3" applyNumberFormat="1" applyFont="1" applyFill="1" applyBorder="1"/>
    <xf numFmtId="164" fontId="7" fillId="4" borderId="2" xfId="3" applyNumberFormat="1" applyFont="1" applyFill="1" applyBorder="1"/>
    <xf numFmtId="43" fontId="0" fillId="0" borderId="0" xfId="0" applyNumberFormat="1"/>
    <xf numFmtId="168" fontId="0" fillId="0" borderId="0" xfId="0" applyNumberFormat="1"/>
    <xf numFmtId="168" fontId="6" fillId="0" borderId="0" xfId="0" applyNumberFormat="1" applyFont="1"/>
    <xf numFmtId="169" fontId="0" fillId="0" borderId="0" xfId="3" applyNumberFormat="1" applyFont="1"/>
    <xf numFmtId="6" fontId="0" fillId="0" borderId="0" xfId="0" applyNumberFormat="1"/>
    <xf numFmtId="6" fontId="3" fillId="4" borderId="6" xfId="0" applyNumberFormat="1" applyFont="1" applyFill="1" applyBorder="1"/>
    <xf numFmtId="168" fontId="3" fillId="4" borderId="6" xfId="0" applyNumberFormat="1" applyFont="1" applyFill="1" applyBorder="1"/>
    <xf numFmtId="9" fontId="6" fillId="0" borderId="0" xfId="0" applyNumberFormat="1" applyFont="1" applyAlignment="1">
      <alignment horizontal="center"/>
    </xf>
    <xf numFmtId="10" fontId="6" fillId="0" borderId="2" xfId="0" applyNumberFormat="1" applyFont="1" applyBorder="1"/>
    <xf numFmtId="0" fontId="6" fillId="0" borderId="2" xfId="0" applyFont="1" applyBorder="1"/>
    <xf numFmtId="167" fontId="6" fillId="0" borderId="2" xfId="1" applyNumberFormat="1" applyFont="1" applyBorder="1"/>
    <xf numFmtId="167" fontId="6" fillId="0" borderId="2" xfId="0" applyNumberFormat="1" applyFont="1" applyBorder="1"/>
    <xf numFmtId="9" fontId="0" fillId="0" borderId="2" xfId="3" applyFont="1" applyBorder="1"/>
    <xf numFmtId="0" fontId="3" fillId="3" borderId="0" xfId="0" applyFont="1" applyFill="1" applyAlignment="1">
      <alignment horizontal="center" vertical="center"/>
    </xf>
    <xf numFmtId="0" fontId="0" fillId="4" borderId="6" xfId="0" applyFill="1" applyBorder="1"/>
    <xf numFmtId="167" fontId="0" fillId="0" borderId="2" xfId="1" applyNumberFormat="1" applyFont="1" applyFill="1" applyBorder="1"/>
    <xf numFmtId="167" fontId="0" fillId="0" borderId="3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A1:AB144"/>
  <sheetViews>
    <sheetView tabSelected="1" zoomScaleNormal="100" workbookViewId="0">
      <selection activeCell="B1" sqref="B1"/>
    </sheetView>
  </sheetViews>
  <sheetFormatPr defaultRowHeight="15" x14ac:dyDescent="0.25"/>
  <cols>
    <col min="1" max="1" width="3.85546875" customWidth="1"/>
    <col min="2" max="2" width="25.5703125" customWidth="1"/>
    <col min="3" max="4" width="10.28515625" customWidth="1"/>
    <col min="5" max="5" width="12.5703125" customWidth="1"/>
    <col min="6" max="6" width="11.85546875" customWidth="1"/>
    <col min="7" max="7" width="10.28515625" customWidth="1"/>
    <col min="8" max="8" width="11.42578125" customWidth="1"/>
    <col min="9" max="9" width="16.42578125" bestFit="1" customWidth="1"/>
    <col min="10" max="16" width="11.42578125" customWidth="1"/>
    <col min="20" max="20" width="10.5703125" customWidth="1"/>
  </cols>
  <sheetData>
    <row r="1" spans="1:28" ht="28.5" x14ac:dyDescent="0.45">
      <c r="A1" s="3"/>
      <c r="B1" s="55" t="s">
        <v>121</v>
      </c>
    </row>
    <row r="3" spans="1:28" x14ac:dyDescent="0.25">
      <c r="B3" s="6" t="s">
        <v>0</v>
      </c>
      <c r="C3" s="5"/>
      <c r="D3" s="5"/>
      <c r="E3" s="5"/>
      <c r="F3" s="5"/>
      <c r="G3" s="5"/>
      <c r="I3" s="6" t="s">
        <v>108</v>
      </c>
      <c r="J3" s="5"/>
      <c r="K3" s="5"/>
      <c r="L3" s="5"/>
      <c r="M3" s="5"/>
      <c r="N3" s="5"/>
      <c r="O3" s="5"/>
      <c r="P3" s="5"/>
    </row>
    <row r="4" spans="1:28" x14ac:dyDescent="0.25">
      <c r="B4" s="4" t="s">
        <v>1</v>
      </c>
      <c r="C4" s="4"/>
      <c r="D4" s="4"/>
      <c r="E4" s="4"/>
      <c r="F4" s="4"/>
      <c r="G4" s="4"/>
      <c r="I4" s="4" t="s">
        <v>107</v>
      </c>
      <c r="J4" s="4"/>
      <c r="K4" s="4"/>
      <c r="L4" s="4"/>
      <c r="M4" s="4"/>
      <c r="N4" s="4"/>
      <c r="O4" s="4"/>
      <c r="P4" s="4"/>
    </row>
    <row r="5" spans="1:28" s="12" customFormat="1" ht="30" x14ac:dyDescent="0.25">
      <c r="B5" s="16" t="s">
        <v>2</v>
      </c>
      <c r="C5" s="17" t="s">
        <v>57</v>
      </c>
      <c r="D5" s="18" t="s">
        <v>55</v>
      </c>
      <c r="E5" s="53" t="s">
        <v>60</v>
      </c>
      <c r="F5" s="53" t="s">
        <v>92</v>
      </c>
      <c r="G5" s="53" t="s">
        <v>30</v>
      </c>
      <c r="H5"/>
      <c r="I5" s="17">
        <f t="shared" ref="I5:P5" si="0">I21</f>
        <v>2024</v>
      </c>
      <c r="J5" s="17">
        <f t="shared" si="0"/>
        <v>2025</v>
      </c>
      <c r="K5" s="17">
        <f t="shared" si="0"/>
        <v>2026</v>
      </c>
      <c r="L5" s="17">
        <f t="shared" si="0"/>
        <v>2027</v>
      </c>
      <c r="M5" s="17">
        <f t="shared" si="0"/>
        <v>2028</v>
      </c>
      <c r="N5" s="17">
        <f t="shared" si="0"/>
        <v>2029</v>
      </c>
      <c r="O5" s="17">
        <f t="shared" si="0"/>
        <v>2030</v>
      </c>
      <c r="P5" s="17">
        <f t="shared" si="0"/>
        <v>2031</v>
      </c>
      <c r="AB5"/>
    </row>
    <row r="6" spans="1:28" x14ac:dyDescent="0.25">
      <c r="B6" t="s">
        <v>4</v>
      </c>
      <c r="C6" s="20"/>
      <c r="D6" s="15"/>
      <c r="E6" s="50">
        <v>4</v>
      </c>
      <c r="F6" s="69" t="str">
        <f>"SOFR+ "&amp;I31*100&amp;+"%"</f>
        <v>SOFR+ 4%</v>
      </c>
      <c r="G6" s="73"/>
      <c r="I6" s="89">
        <v>0.01</v>
      </c>
      <c r="J6" s="89">
        <v>0.01</v>
      </c>
      <c r="K6" s="89">
        <v>0.01</v>
      </c>
      <c r="L6" s="89">
        <v>0.01</v>
      </c>
      <c r="M6" s="89">
        <v>0.01</v>
      </c>
      <c r="N6" s="89">
        <v>0.01</v>
      </c>
      <c r="O6" s="89">
        <v>0.94</v>
      </c>
      <c r="P6" s="90"/>
    </row>
    <row r="7" spans="1:28" x14ac:dyDescent="0.25">
      <c r="B7" t="s">
        <v>95</v>
      </c>
      <c r="C7" s="20"/>
      <c r="D7" s="8"/>
      <c r="E7" s="50">
        <v>2</v>
      </c>
      <c r="F7" s="7"/>
      <c r="G7" s="73"/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1</v>
      </c>
    </row>
    <row r="8" spans="1:28" x14ac:dyDescent="0.25">
      <c r="B8" t="s">
        <v>106</v>
      </c>
      <c r="C8" s="20"/>
      <c r="D8" s="8"/>
      <c r="E8" s="76">
        <f>+E7+E6</f>
        <v>6</v>
      </c>
      <c r="H8" s="36"/>
      <c r="I8" s="36"/>
      <c r="J8" s="36"/>
      <c r="K8" s="36"/>
      <c r="L8" s="36"/>
      <c r="M8" s="36"/>
      <c r="N8" s="36"/>
      <c r="O8" s="36"/>
      <c r="P8" s="36"/>
    </row>
    <row r="9" spans="1:28" x14ac:dyDescent="0.25">
      <c r="L9" s="36"/>
      <c r="M9" s="36"/>
      <c r="N9" s="36"/>
      <c r="O9" s="36"/>
      <c r="P9" s="36"/>
    </row>
    <row r="10" spans="1:28" x14ac:dyDescent="0.25">
      <c r="B10" t="s">
        <v>5</v>
      </c>
      <c r="C10" s="19"/>
      <c r="D10" s="8"/>
      <c r="H10" s="36"/>
    </row>
    <row r="11" spans="1:28" ht="15.75" thickBot="1" x14ac:dyDescent="0.3">
      <c r="B11" t="s">
        <v>53</v>
      </c>
      <c r="C11" s="75"/>
      <c r="D11" s="74"/>
    </row>
    <row r="12" spans="1:28" ht="15.75" thickTop="1" x14ac:dyDescent="0.25"/>
    <row r="13" spans="1:28" x14ac:dyDescent="0.25">
      <c r="B13" s="4" t="s">
        <v>3</v>
      </c>
      <c r="C13" s="4"/>
      <c r="D13" s="4"/>
      <c r="E13" s="4"/>
      <c r="F13" s="4"/>
      <c r="G13" s="4"/>
      <c r="H13" s="4"/>
    </row>
    <row r="14" spans="1:28" ht="45" x14ac:dyDescent="0.25">
      <c r="B14" s="63"/>
      <c r="C14" s="17" t="s">
        <v>7</v>
      </c>
      <c r="D14" s="17" t="s">
        <v>8</v>
      </c>
      <c r="E14" s="17" t="s">
        <v>9</v>
      </c>
      <c r="F14" s="17" t="s">
        <v>56</v>
      </c>
      <c r="G14" s="17" t="s">
        <v>57</v>
      </c>
      <c r="H14" s="53" t="s">
        <v>111</v>
      </c>
    </row>
    <row r="15" spans="1:28" x14ac:dyDescent="0.25">
      <c r="B15" s="64" t="s">
        <v>6</v>
      </c>
      <c r="C15" s="77"/>
      <c r="D15" s="60"/>
      <c r="E15" s="78"/>
      <c r="F15" s="7"/>
      <c r="G15" s="19"/>
      <c r="H15" s="46"/>
    </row>
    <row r="16" spans="1:28" x14ac:dyDescent="0.25">
      <c r="B16" s="64" t="s">
        <v>10</v>
      </c>
      <c r="G16" s="19"/>
    </row>
    <row r="17" spans="2:16" ht="15.75" thickBot="1" x14ac:dyDescent="0.3">
      <c r="B17" s="64" t="s">
        <v>11</v>
      </c>
      <c r="C17" s="89">
        <v>0.03</v>
      </c>
      <c r="G17" s="19"/>
    </row>
    <row r="18" spans="2:16" ht="15.75" thickBot="1" x14ac:dyDescent="0.3">
      <c r="B18" s="64" t="s">
        <v>54</v>
      </c>
      <c r="G18" s="22"/>
      <c r="H18" s="51"/>
      <c r="J18" s="10" t="s">
        <v>122</v>
      </c>
      <c r="K18" s="95"/>
    </row>
    <row r="20" spans="2:16" x14ac:dyDescent="0.25">
      <c r="B20" s="6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s="12" customFormat="1" ht="30.6" customHeight="1" x14ac:dyDescent="0.25">
      <c r="B21" s="14" t="s">
        <v>58</v>
      </c>
      <c r="C21" s="14"/>
      <c r="D21" s="14"/>
      <c r="E21" s="14"/>
      <c r="F21" s="68" t="s">
        <v>105</v>
      </c>
      <c r="G21" s="14"/>
      <c r="H21" s="59" t="s">
        <v>97</v>
      </c>
      <c r="I21" s="14">
        <v>2024</v>
      </c>
      <c r="J21" s="14">
        <f t="shared" ref="J21:P21" si="1">+I21+1</f>
        <v>2025</v>
      </c>
      <c r="K21" s="14">
        <f t="shared" si="1"/>
        <v>2026</v>
      </c>
      <c r="L21" s="14">
        <f t="shared" si="1"/>
        <v>2027</v>
      </c>
      <c r="M21" s="14">
        <f t="shared" si="1"/>
        <v>2028</v>
      </c>
      <c r="N21" s="14">
        <f t="shared" si="1"/>
        <v>2029</v>
      </c>
      <c r="O21" s="14">
        <f t="shared" si="1"/>
        <v>2030</v>
      </c>
      <c r="P21" s="14">
        <f t="shared" si="1"/>
        <v>2031</v>
      </c>
    </row>
    <row r="22" spans="2:16" x14ac:dyDescent="0.25">
      <c r="B22" s="2" t="s">
        <v>4</v>
      </c>
    </row>
    <row r="23" spans="2:16" x14ac:dyDescent="0.25">
      <c r="B23" t="s">
        <v>13</v>
      </c>
      <c r="H23" s="19"/>
      <c r="I23" s="24"/>
      <c r="J23" s="24"/>
      <c r="K23" s="24"/>
      <c r="L23" s="24"/>
      <c r="M23" s="24"/>
      <c r="N23" s="24"/>
      <c r="O23" s="24"/>
      <c r="P23" s="7"/>
    </row>
    <row r="24" spans="2:16" x14ac:dyDescent="0.25">
      <c r="B24" t="s">
        <v>14</v>
      </c>
      <c r="I24" s="23"/>
      <c r="J24" s="23"/>
      <c r="K24" s="23"/>
      <c r="L24" s="23"/>
      <c r="M24" s="23"/>
      <c r="N24" s="23"/>
      <c r="O24" s="23"/>
      <c r="P24" s="23"/>
    </row>
    <row r="25" spans="2:16" x14ac:dyDescent="0.25">
      <c r="B25" t="s">
        <v>15</v>
      </c>
      <c r="I25" s="23"/>
      <c r="J25" s="23"/>
      <c r="K25" s="23"/>
      <c r="L25" s="23"/>
      <c r="M25" s="23"/>
      <c r="N25" s="23"/>
      <c r="O25" s="23"/>
      <c r="P25" s="23"/>
    </row>
    <row r="26" spans="2:16" x14ac:dyDescent="0.25">
      <c r="B26" t="s">
        <v>16</v>
      </c>
      <c r="F26" s="65"/>
      <c r="H26" s="34"/>
      <c r="I26" s="24"/>
      <c r="J26" s="24"/>
      <c r="K26" s="24"/>
      <c r="L26" s="24"/>
      <c r="M26" s="24"/>
      <c r="N26" s="24"/>
      <c r="O26" s="24"/>
      <c r="P26" s="24"/>
    </row>
    <row r="27" spans="2:16" x14ac:dyDescent="0.25">
      <c r="B27" t="s">
        <v>82</v>
      </c>
      <c r="F27" s="66"/>
    </row>
    <row r="28" spans="2:16" x14ac:dyDescent="0.25">
      <c r="F28" s="66"/>
    </row>
    <row r="29" spans="2:16" x14ac:dyDescent="0.25">
      <c r="B29" s="1" t="s">
        <v>93</v>
      </c>
      <c r="F29" s="66"/>
      <c r="H29" s="49">
        <v>0.02</v>
      </c>
      <c r="I29" s="27"/>
      <c r="J29" s="27"/>
      <c r="K29" s="27"/>
      <c r="L29" s="27"/>
      <c r="M29" s="27"/>
      <c r="N29" s="27"/>
      <c r="O29" s="27"/>
      <c r="P29" s="27"/>
    </row>
    <row r="30" spans="2:16" x14ac:dyDescent="0.25">
      <c r="B30" t="s">
        <v>94</v>
      </c>
      <c r="F30" s="66"/>
      <c r="H30" s="25"/>
      <c r="I30" s="47">
        <v>5.0000000000000001E-3</v>
      </c>
      <c r="J30" s="47">
        <v>5.0000000000000001E-3</v>
      </c>
      <c r="K30" s="47">
        <v>5.0000000000000001E-3</v>
      </c>
      <c r="L30" s="47">
        <v>0.01</v>
      </c>
      <c r="M30" s="47"/>
      <c r="N30" s="47"/>
      <c r="O30" s="47"/>
      <c r="P30" s="47"/>
    </row>
    <row r="31" spans="2:16" x14ac:dyDescent="0.25">
      <c r="B31" t="s">
        <v>17</v>
      </c>
      <c r="F31" s="66"/>
      <c r="H31" s="25"/>
      <c r="I31" s="8">
        <v>0.04</v>
      </c>
      <c r="J31" s="8">
        <v>0.04</v>
      </c>
      <c r="K31" s="8">
        <v>0.04</v>
      </c>
      <c r="L31" s="8">
        <v>0.04</v>
      </c>
      <c r="M31" s="8">
        <v>0.04</v>
      </c>
      <c r="N31" s="8">
        <v>0.04</v>
      </c>
      <c r="O31" s="8">
        <v>0.04</v>
      </c>
      <c r="P31" s="8">
        <v>0.04</v>
      </c>
    </row>
    <row r="32" spans="2:16" x14ac:dyDescent="0.25">
      <c r="B32" t="s">
        <v>18</v>
      </c>
      <c r="F32" s="66"/>
      <c r="H32" s="25"/>
      <c r="I32" s="8"/>
      <c r="J32" s="8"/>
      <c r="K32" s="8"/>
      <c r="L32" s="8"/>
      <c r="M32" s="8"/>
      <c r="N32" s="8"/>
      <c r="O32" s="8"/>
      <c r="P32" s="8"/>
    </row>
    <row r="33" spans="2:20" x14ac:dyDescent="0.25">
      <c r="F33" s="66"/>
    </row>
    <row r="34" spans="2:20" x14ac:dyDescent="0.25">
      <c r="B34" s="2" t="s">
        <v>95</v>
      </c>
      <c r="F34" s="66"/>
    </row>
    <row r="35" spans="2:20" x14ac:dyDescent="0.25">
      <c r="B35" t="s">
        <v>13</v>
      </c>
      <c r="F35" s="66"/>
      <c r="H35" s="19"/>
      <c r="I35" s="24"/>
      <c r="J35" s="24"/>
      <c r="K35" s="24"/>
      <c r="L35" s="24"/>
      <c r="M35" s="24"/>
      <c r="N35" s="24"/>
      <c r="O35" s="24"/>
      <c r="P35" s="7"/>
    </row>
    <row r="36" spans="2:20" x14ac:dyDescent="0.25">
      <c r="B36" t="s">
        <v>14</v>
      </c>
      <c r="F36" s="66"/>
      <c r="I36" s="23"/>
      <c r="J36" s="23"/>
      <c r="K36" s="23"/>
      <c r="L36" s="23"/>
      <c r="M36" s="23"/>
      <c r="N36" s="23"/>
      <c r="O36" s="23"/>
      <c r="P36" s="23"/>
    </row>
    <row r="37" spans="2:20" x14ac:dyDescent="0.25">
      <c r="B37" t="s">
        <v>15</v>
      </c>
      <c r="F37" s="66"/>
      <c r="I37" s="23"/>
      <c r="J37" s="23"/>
      <c r="K37" s="23"/>
      <c r="L37" s="23"/>
      <c r="M37" s="23"/>
      <c r="N37" s="23"/>
      <c r="O37" s="23"/>
      <c r="P37" s="23"/>
    </row>
    <row r="38" spans="2:20" x14ac:dyDescent="0.25">
      <c r="B38" t="s">
        <v>16</v>
      </c>
      <c r="F38" s="66"/>
      <c r="H38" s="34"/>
      <c r="I38" s="24"/>
      <c r="J38" s="24"/>
      <c r="K38" s="24"/>
      <c r="L38" s="24"/>
      <c r="M38" s="24"/>
      <c r="N38" s="24"/>
      <c r="O38" s="24"/>
      <c r="P38" s="24"/>
    </row>
    <row r="39" spans="2:20" ht="15.75" thickBot="1" x14ac:dyDescent="0.3">
      <c r="F39" s="66"/>
    </row>
    <row r="40" spans="2:20" ht="15.75" thickBot="1" x14ac:dyDescent="0.3">
      <c r="B40" t="s">
        <v>18</v>
      </c>
      <c r="F40" s="67"/>
      <c r="I40" s="11"/>
      <c r="J40" s="11"/>
      <c r="K40" s="11"/>
      <c r="L40" s="11"/>
      <c r="M40" s="11"/>
      <c r="N40" s="11"/>
      <c r="O40" s="11"/>
      <c r="P40" s="11"/>
    </row>
    <row r="42" spans="2:20" x14ac:dyDescent="0.25">
      <c r="B42" t="s">
        <v>63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2:20" ht="15.75" thickBot="1" x14ac:dyDescent="0.3">
      <c r="B44" s="6" t="s">
        <v>36</v>
      </c>
      <c r="C44" s="56"/>
      <c r="D44" s="56"/>
      <c r="E44" s="6"/>
      <c r="F44" s="6"/>
      <c r="G44" s="6"/>
      <c r="H44" s="6"/>
    </row>
    <row r="45" spans="2:20" ht="29.1" customHeight="1" x14ac:dyDescent="0.25">
      <c r="B45" s="13" t="s">
        <v>58</v>
      </c>
      <c r="C45" s="4">
        <v>2022</v>
      </c>
      <c r="D45" s="4">
        <v>2023</v>
      </c>
      <c r="E45" s="70">
        <v>2024</v>
      </c>
      <c r="F45" s="71" t="s">
        <v>37</v>
      </c>
      <c r="G45" s="72" t="s">
        <v>38</v>
      </c>
      <c r="H45" s="70">
        <f>+E45</f>
        <v>2024</v>
      </c>
    </row>
    <row r="46" spans="2:20" x14ac:dyDescent="0.25">
      <c r="B46" t="s">
        <v>51</v>
      </c>
      <c r="E46" s="91">
        <v>467</v>
      </c>
      <c r="F46" s="23"/>
      <c r="G46" s="23"/>
      <c r="H46" s="23"/>
      <c r="T46" s="26">
        <v>1000000</v>
      </c>
    </row>
    <row r="47" spans="2:20" x14ac:dyDescent="0.25">
      <c r="B47" t="s">
        <v>39</v>
      </c>
      <c r="E47" s="91">
        <v>94</v>
      </c>
      <c r="F47" s="23"/>
      <c r="G47" s="23"/>
      <c r="H47" s="23"/>
    </row>
    <row r="48" spans="2:20" x14ac:dyDescent="0.25">
      <c r="B48" t="s">
        <v>52</v>
      </c>
      <c r="E48" s="91">
        <v>2137</v>
      </c>
      <c r="F48" s="23"/>
      <c r="G48" s="23"/>
      <c r="H48" s="23"/>
    </row>
    <row r="50" spans="2:8" x14ac:dyDescent="0.25">
      <c r="B50" t="s">
        <v>40</v>
      </c>
      <c r="E50" s="91">
        <v>1525</v>
      </c>
      <c r="F50" s="96"/>
      <c r="G50" s="23"/>
      <c r="H50" s="23"/>
    </row>
    <row r="51" spans="2:8" x14ac:dyDescent="0.25">
      <c r="B51" t="s">
        <v>41</v>
      </c>
      <c r="E51" s="91"/>
      <c r="F51" s="23"/>
      <c r="G51" s="23"/>
      <c r="H51" s="23"/>
    </row>
    <row r="52" spans="2:8" ht="15.75" thickBot="1" x14ac:dyDescent="0.3">
      <c r="B52" t="s">
        <v>42</v>
      </c>
      <c r="E52" s="97">
        <f>SUM(E46:E51)</f>
        <v>4223</v>
      </c>
      <c r="H52" s="97"/>
    </row>
    <row r="53" spans="2:8" ht="15.75" thickTop="1" x14ac:dyDescent="0.25"/>
    <row r="54" spans="2:8" x14ac:dyDescent="0.25">
      <c r="B54" t="s">
        <v>43</v>
      </c>
      <c r="E54" s="91">
        <v>466</v>
      </c>
      <c r="F54" s="23"/>
      <c r="G54" s="23"/>
      <c r="H54" s="23"/>
    </row>
    <row r="55" spans="2:8" x14ac:dyDescent="0.25">
      <c r="B55" t="s">
        <v>44</v>
      </c>
      <c r="E55" s="91">
        <v>2463</v>
      </c>
      <c r="F55" s="23"/>
      <c r="G55" s="23"/>
      <c r="H55" s="23"/>
    </row>
    <row r="56" spans="2:8" x14ac:dyDescent="0.25">
      <c r="B56" t="s">
        <v>45</v>
      </c>
      <c r="E56" s="91"/>
      <c r="F56" s="23"/>
      <c r="G56" s="23"/>
      <c r="H56" s="23"/>
    </row>
    <row r="57" spans="2:8" x14ac:dyDescent="0.25">
      <c r="B57" t="s">
        <v>46</v>
      </c>
      <c r="E57" s="91"/>
      <c r="F57" s="23"/>
      <c r="G57" s="23"/>
      <c r="H57" s="23"/>
    </row>
    <row r="58" spans="2:8" x14ac:dyDescent="0.25">
      <c r="B58" t="s">
        <v>47</v>
      </c>
      <c r="E58" s="91">
        <v>644</v>
      </c>
      <c r="F58" s="23"/>
      <c r="G58" s="23"/>
      <c r="H58" s="23"/>
    </row>
    <row r="59" spans="2:8" x14ac:dyDescent="0.25">
      <c r="B59" t="s">
        <v>48</v>
      </c>
      <c r="E59" s="23">
        <f>SUM(E54:E58)</f>
        <v>3573</v>
      </c>
      <c r="H59" s="23"/>
    </row>
    <row r="61" spans="2:8" x14ac:dyDescent="0.25">
      <c r="B61" t="s">
        <v>49</v>
      </c>
      <c r="E61" s="91">
        <v>650</v>
      </c>
      <c r="F61" s="23"/>
      <c r="G61" s="23"/>
      <c r="H61" s="23"/>
    </row>
    <row r="62" spans="2:8" x14ac:dyDescent="0.25">
      <c r="B62" t="s">
        <v>109</v>
      </c>
      <c r="E62" s="23"/>
      <c r="F62" s="23"/>
      <c r="G62" s="23"/>
      <c r="H62" s="23"/>
    </row>
    <row r="63" spans="2:8" x14ac:dyDescent="0.25">
      <c r="B63" t="s">
        <v>110</v>
      </c>
      <c r="E63" s="23">
        <f>SUM(E61:E62)</f>
        <v>650</v>
      </c>
      <c r="H63" s="23"/>
    </row>
    <row r="65" spans="2:13" ht="15.75" thickBot="1" x14ac:dyDescent="0.3">
      <c r="B65" t="s">
        <v>50</v>
      </c>
      <c r="E65" s="97">
        <f>E63+E59</f>
        <v>4223</v>
      </c>
      <c r="F65" s="97"/>
      <c r="G65" s="97"/>
      <c r="H65" s="97"/>
    </row>
    <row r="66" spans="2:13" ht="15.75" thickTop="1" x14ac:dyDescent="0.25"/>
    <row r="68" spans="2:13" x14ac:dyDescent="0.25">
      <c r="B68" s="6" t="s">
        <v>19</v>
      </c>
      <c r="C68" s="56" t="s">
        <v>34</v>
      </c>
      <c r="D68" s="56"/>
      <c r="E68" s="56"/>
      <c r="H68" s="56"/>
      <c r="I68" s="56" t="s">
        <v>35</v>
      </c>
      <c r="J68" s="56"/>
      <c r="K68" s="56"/>
      <c r="L68" s="56"/>
      <c r="M68" s="56"/>
    </row>
    <row r="69" spans="2:13" x14ac:dyDescent="0.25">
      <c r="B69" s="4" t="s">
        <v>91</v>
      </c>
      <c r="C69" s="4">
        <v>2022</v>
      </c>
      <c r="D69" s="4">
        <v>2023</v>
      </c>
      <c r="E69" s="4">
        <v>2024</v>
      </c>
      <c r="H69" s="28">
        <f>+$E$69</f>
        <v>2024</v>
      </c>
      <c r="I69" s="4">
        <v>2025</v>
      </c>
      <c r="J69" s="4">
        <f>+I69+1</f>
        <v>2026</v>
      </c>
      <c r="K69" s="4">
        <f>+J69+1</f>
        <v>2027</v>
      </c>
      <c r="L69" s="4">
        <f>+K69+1</f>
        <v>2028</v>
      </c>
      <c r="M69" s="4">
        <f>+L69+1</f>
        <v>2029</v>
      </c>
    </row>
    <row r="70" spans="2:13" x14ac:dyDescent="0.25">
      <c r="B70" t="s">
        <v>20</v>
      </c>
      <c r="C70" s="91">
        <v>1498</v>
      </c>
      <c r="D70" s="91">
        <v>1397</v>
      </c>
      <c r="E70" s="91">
        <v>1408</v>
      </c>
      <c r="F70" s="26"/>
      <c r="H70" s="23"/>
      <c r="I70" s="23"/>
      <c r="J70" s="23"/>
      <c r="K70" s="23"/>
      <c r="L70" s="23"/>
      <c r="M70" s="23"/>
    </row>
    <row r="71" spans="2:13" x14ac:dyDescent="0.25">
      <c r="B71" t="s">
        <v>21</v>
      </c>
      <c r="C71" s="25"/>
      <c r="D71" s="8">
        <f>D70/C70-1</f>
        <v>-6.7423230974632875E-2</v>
      </c>
      <c r="E71" s="8">
        <f>E70/D70-1</f>
        <v>7.8740157480314821E-3</v>
      </c>
      <c r="F71" s="9"/>
      <c r="H71" s="8"/>
      <c r="I71" s="47"/>
      <c r="J71" s="47"/>
      <c r="K71" s="47"/>
      <c r="L71" s="47"/>
      <c r="M71" s="47"/>
    </row>
    <row r="73" spans="2:13" x14ac:dyDescent="0.25">
      <c r="B73" t="s">
        <v>22</v>
      </c>
      <c r="C73" s="91">
        <v>668</v>
      </c>
      <c r="D73" s="91">
        <v>582</v>
      </c>
      <c r="E73" s="91">
        <v>586.58267716535431</v>
      </c>
      <c r="H73" s="23"/>
      <c r="I73" s="23"/>
      <c r="J73" s="23"/>
      <c r="K73" s="23"/>
      <c r="L73" s="23"/>
      <c r="M73" s="23"/>
    </row>
    <row r="74" spans="2:13" x14ac:dyDescent="0.25">
      <c r="B74" t="s">
        <v>26</v>
      </c>
      <c r="C74" s="8">
        <f>C73/C70</f>
        <v>0.44592790387182912</v>
      </c>
      <c r="D74" s="8">
        <f t="shared" ref="D74:E74" si="2">D73/D70</f>
        <v>0.41660701503221187</v>
      </c>
      <c r="E74" s="8">
        <f t="shared" si="2"/>
        <v>0.41660701503221187</v>
      </c>
      <c r="F74" s="9"/>
      <c r="H74" s="8"/>
      <c r="I74" s="79"/>
      <c r="J74" s="58"/>
      <c r="K74" s="58"/>
      <c r="L74" s="58"/>
      <c r="M74" s="58"/>
    </row>
    <row r="76" spans="2:13" x14ac:dyDescent="0.25">
      <c r="B76" t="s">
        <v>23</v>
      </c>
      <c r="C76" s="24">
        <f>C70-C73</f>
        <v>830</v>
      </c>
      <c r="D76" s="24">
        <f t="shared" ref="D76:E76" si="3">D70-D73</f>
        <v>815</v>
      </c>
      <c r="E76" s="24">
        <f t="shared" si="3"/>
        <v>821.41732283464569</v>
      </c>
      <c r="H76" s="24"/>
      <c r="I76" s="24"/>
      <c r="J76" s="24"/>
      <c r="K76" s="24"/>
      <c r="L76" s="24"/>
      <c r="M76" s="24"/>
    </row>
    <row r="77" spans="2:13" x14ac:dyDescent="0.25">
      <c r="B77" t="s">
        <v>24</v>
      </c>
      <c r="C77" s="93">
        <f>C76/C70</f>
        <v>0.55407209612817088</v>
      </c>
      <c r="D77" s="93">
        <f t="shared" ref="D77:E77" si="4">D76/D70</f>
        <v>0.58339298496778813</v>
      </c>
      <c r="E77" s="93">
        <f t="shared" si="4"/>
        <v>0.58339298496778813</v>
      </c>
      <c r="H77" s="8"/>
      <c r="I77" s="8"/>
      <c r="J77" s="8"/>
      <c r="K77" s="8"/>
      <c r="L77" s="8"/>
      <c r="M77" s="8"/>
    </row>
    <row r="79" spans="2:13" x14ac:dyDescent="0.25">
      <c r="B79" t="s">
        <v>25</v>
      </c>
      <c r="C79" s="91">
        <v>250</v>
      </c>
      <c r="D79" s="91">
        <v>107</v>
      </c>
      <c r="E79" s="91">
        <v>85</v>
      </c>
      <c r="H79" s="23"/>
      <c r="I79" s="23"/>
      <c r="J79" s="23"/>
      <c r="K79" s="23"/>
      <c r="L79" s="23"/>
      <c r="M79" s="23"/>
    </row>
    <row r="80" spans="2:13" x14ac:dyDescent="0.25">
      <c r="B80" t="s">
        <v>26</v>
      </c>
      <c r="C80" s="8">
        <f>C79/C70</f>
        <v>0.16688918558077437</v>
      </c>
      <c r="D80" s="8">
        <f t="shared" ref="D80:E80" si="5">D79/D70</f>
        <v>7.6592698639942738E-2</v>
      </c>
      <c r="E80" s="8">
        <f t="shared" si="5"/>
        <v>6.0369318181818184E-2</v>
      </c>
      <c r="F80" s="9"/>
      <c r="H80" s="8"/>
      <c r="I80" s="80"/>
      <c r="J80" s="57"/>
      <c r="K80" s="57"/>
      <c r="L80" s="57"/>
      <c r="M80" s="57"/>
    </row>
    <row r="82" spans="2:13" ht="15.75" thickBot="1" x14ac:dyDescent="0.3">
      <c r="B82" t="s">
        <v>29</v>
      </c>
      <c r="C82" s="52">
        <f>C76-C79</f>
        <v>580</v>
      </c>
      <c r="D82" s="52">
        <f t="shared" ref="D82:E82" si="6">D76-D79</f>
        <v>708</v>
      </c>
      <c r="E82" s="52">
        <f t="shared" si="6"/>
        <v>736.41732283464569</v>
      </c>
      <c r="H82" s="52"/>
      <c r="I82" s="24"/>
      <c r="J82" s="24"/>
      <c r="K82" s="24"/>
      <c r="L82" s="24"/>
      <c r="M82" s="24"/>
    </row>
    <row r="83" spans="2:13" ht="15.75" thickTop="1" x14ac:dyDescent="0.25">
      <c r="B83" t="s">
        <v>28</v>
      </c>
      <c r="C83">
        <v>7</v>
      </c>
      <c r="D83" t="s">
        <v>61</v>
      </c>
      <c r="I83" s="23"/>
      <c r="J83" s="23"/>
      <c r="K83" s="23"/>
      <c r="L83" s="23"/>
      <c r="M83" s="23"/>
    </row>
    <row r="84" spans="2:13" x14ac:dyDescent="0.25">
      <c r="B84" t="s">
        <v>27</v>
      </c>
      <c r="I84" s="24"/>
      <c r="J84" s="24"/>
      <c r="K84" s="24"/>
      <c r="L84" s="24"/>
      <c r="M84" s="24"/>
    </row>
    <row r="85" spans="2:13" x14ac:dyDescent="0.25">
      <c r="B85" t="s">
        <v>30</v>
      </c>
      <c r="I85" s="24"/>
      <c r="J85" s="24"/>
      <c r="K85" s="24"/>
      <c r="L85" s="24"/>
      <c r="M85" s="24"/>
    </row>
    <row r="86" spans="2:13" x14ac:dyDescent="0.25">
      <c r="B86" t="s">
        <v>31</v>
      </c>
      <c r="I86" s="24"/>
      <c r="J86" s="24"/>
      <c r="K86" s="24"/>
      <c r="L86" s="24"/>
      <c r="M86" s="24"/>
    </row>
    <row r="87" spans="2:13" x14ac:dyDescent="0.25">
      <c r="B87" t="s">
        <v>32</v>
      </c>
      <c r="C87" s="29">
        <v>0.22</v>
      </c>
      <c r="D87" t="s">
        <v>62</v>
      </c>
      <c r="I87" s="24"/>
      <c r="J87" s="24"/>
      <c r="K87" s="24"/>
      <c r="L87" s="24"/>
      <c r="M87" s="24"/>
    </row>
    <row r="88" spans="2:13" ht="15.75" thickBot="1" x14ac:dyDescent="0.3">
      <c r="B88" t="s">
        <v>33</v>
      </c>
      <c r="I88" s="30"/>
      <c r="J88" s="30"/>
      <c r="K88" s="30"/>
      <c r="L88" s="30"/>
      <c r="M88" s="30"/>
    </row>
    <row r="89" spans="2:13" ht="15.75" thickTop="1" x14ac:dyDescent="0.25"/>
    <row r="90" spans="2:13" x14ac:dyDescent="0.25">
      <c r="B90" s="6" t="s">
        <v>64</v>
      </c>
      <c r="C90" s="94" t="s">
        <v>34</v>
      </c>
      <c r="D90" s="94"/>
      <c r="E90" s="94"/>
      <c r="H90" s="56" t="s">
        <v>35</v>
      </c>
      <c r="I90" s="56"/>
      <c r="J90" s="56"/>
      <c r="K90" s="56"/>
      <c r="L90" s="56"/>
      <c r="M90" s="56"/>
    </row>
    <row r="91" spans="2:13" x14ac:dyDescent="0.25">
      <c r="B91" s="4"/>
      <c r="C91" s="4">
        <f>+C69</f>
        <v>2022</v>
      </c>
      <c r="D91" s="28">
        <f>+D69</f>
        <v>2023</v>
      </c>
      <c r="E91" s="28">
        <f>+E69</f>
        <v>2024</v>
      </c>
      <c r="H91" s="28">
        <f>+E91</f>
        <v>2024</v>
      </c>
      <c r="I91" s="4">
        <f>+I69</f>
        <v>2025</v>
      </c>
      <c r="J91" s="4">
        <f t="shared" ref="J91:M91" si="7">+J69</f>
        <v>2026</v>
      </c>
      <c r="K91" s="4">
        <f t="shared" si="7"/>
        <v>2027</v>
      </c>
      <c r="L91" s="4">
        <f t="shared" si="7"/>
        <v>2028</v>
      </c>
      <c r="M91" s="4">
        <f t="shared" si="7"/>
        <v>2029</v>
      </c>
    </row>
    <row r="92" spans="2:13" x14ac:dyDescent="0.25">
      <c r="B92" t="s">
        <v>27</v>
      </c>
      <c r="H92" s="24"/>
      <c r="I92" s="24"/>
      <c r="J92" s="24"/>
      <c r="K92" s="24"/>
      <c r="L92" s="24"/>
      <c r="M92" s="24"/>
    </row>
    <row r="93" spans="2:13" x14ac:dyDescent="0.25">
      <c r="B93" t="s">
        <v>66</v>
      </c>
      <c r="H93" s="24"/>
      <c r="I93" s="24"/>
      <c r="J93" s="24"/>
      <c r="K93" s="24"/>
      <c r="L93" s="24"/>
      <c r="M93" s="24"/>
    </row>
    <row r="94" spans="2:13" ht="15.75" thickBot="1" x14ac:dyDescent="0.3">
      <c r="B94" t="s">
        <v>67</v>
      </c>
      <c r="H94" s="30"/>
      <c r="I94" s="30"/>
      <c r="J94" s="30"/>
      <c r="K94" s="30"/>
      <c r="L94" s="30"/>
      <c r="M94" s="30"/>
    </row>
    <row r="95" spans="2:13" ht="15.75" thickTop="1" x14ac:dyDescent="0.25"/>
    <row r="96" spans="2:13" x14ac:dyDescent="0.25">
      <c r="B96" t="s">
        <v>65</v>
      </c>
      <c r="C96" s="92">
        <f>325.43</f>
        <v>325.43</v>
      </c>
      <c r="D96" s="92">
        <v>321.08199999999999</v>
      </c>
      <c r="E96" s="92">
        <f>317198/1000</f>
        <v>317.19799999999998</v>
      </c>
      <c r="H96" s="31"/>
      <c r="I96" s="31"/>
      <c r="J96" s="31"/>
      <c r="K96" s="31"/>
      <c r="L96" s="31"/>
      <c r="M96" s="31"/>
    </row>
    <row r="97" spans="2:13" x14ac:dyDescent="0.25">
      <c r="B97" t="s">
        <v>76</v>
      </c>
      <c r="C97" s="8">
        <f>C96/C70</f>
        <v>0.2172429906542056</v>
      </c>
      <c r="D97" s="8">
        <f t="shared" ref="D97:E97" si="8">D96/D70</f>
        <v>0.22983679312813171</v>
      </c>
      <c r="E97" s="8">
        <f t="shared" si="8"/>
        <v>0.22528267045454545</v>
      </c>
      <c r="H97" s="47"/>
      <c r="I97" s="47"/>
      <c r="J97" s="47"/>
      <c r="K97" s="47"/>
      <c r="L97" s="47"/>
      <c r="M97" s="47"/>
    </row>
    <row r="98" spans="2:13" x14ac:dyDescent="0.25">
      <c r="B98" t="s">
        <v>68</v>
      </c>
      <c r="H98" s="24"/>
      <c r="I98" s="24"/>
      <c r="J98" s="24"/>
      <c r="K98" s="24"/>
      <c r="L98" s="24"/>
      <c r="M98" s="24"/>
    </row>
    <row r="99" spans="2:13" x14ac:dyDescent="0.25">
      <c r="B99" t="s">
        <v>69</v>
      </c>
      <c r="C99" s="92">
        <v>-50</v>
      </c>
      <c r="D99" s="92">
        <v>-63.374000000000002</v>
      </c>
      <c r="E99" s="92">
        <v>-70</v>
      </c>
      <c r="H99" s="24"/>
      <c r="I99" s="24"/>
      <c r="J99" s="24"/>
      <c r="K99" s="24"/>
      <c r="L99" s="24"/>
      <c r="M99" s="24"/>
    </row>
    <row r="100" spans="2:13" x14ac:dyDescent="0.25">
      <c r="B100" t="s">
        <v>77</v>
      </c>
      <c r="C100" s="8">
        <f>-C99/C70</f>
        <v>3.3377837116154871E-2</v>
      </c>
      <c r="D100" s="8">
        <f t="shared" ref="D100:E100" si="9">-D99/D70</f>
        <v>4.5364352183249822E-2</v>
      </c>
      <c r="E100" s="8">
        <f t="shared" si="9"/>
        <v>4.9715909090909088E-2</v>
      </c>
      <c r="H100" s="47"/>
      <c r="I100" s="47"/>
      <c r="J100" s="47"/>
      <c r="K100" s="47"/>
      <c r="L100" s="47"/>
      <c r="M100" s="47"/>
    </row>
    <row r="101" spans="2:13" x14ac:dyDescent="0.25">
      <c r="C101" s="25"/>
      <c r="D101" s="25"/>
      <c r="E101" s="25"/>
      <c r="H101" s="25"/>
      <c r="I101" s="25"/>
      <c r="J101" s="25"/>
      <c r="K101" s="25"/>
      <c r="L101" s="25"/>
      <c r="M101" s="25"/>
    </row>
    <row r="102" spans="2:13" x14ac:dyDescent="0.25">
      <c r="B102" t="s">
        <v>70</v>
      </c>
      <c r="C102" s="92">
        <v>-125</v>
      </c>
      <c r="D102" s="92">
        <v>-150</v>
      </c>
      <c r="E102" s="92">
        <v>-170</v>
      </c>
      <c r="H102" s="24"/>
      <c r="I102" s="24"/>
      <c r="J102" s="24"/>
      <c r="K102" s="24"/>
      <c r="L102" s="24"/>
      <c r="M102" s="24"/>
    </row>
    <row r="103" spans="2:13" x14ac:dyDescent="0.25">
      <c r="B103" t="s">
        <v>78</v>
      </c>
      <c r="C103" s="8">
        <f>-C102/C70</f>
        <v>8.3444592790387184E-2</v>
      </c>
      <c r="D103" s="8">
        <f t="shared" ref="D103:E103" si="10">-D102/D70</f>
        <v>0.10737294201861131</v>
      </c>
      <c r="E103" s="8">
        <f t="shared" si="10"/>
        <v>0.12073863636363637</v>
      </c>
      <c r="H103" s="47"/>
      <c r="I103" s="47"/>
      <c r="J103" s="47"/>
      <c r="K103" s="47"/>
      <c r="L103" s="47"/>
      <c r="M103" s="47"/>
    </row>
    <row r="105" spans="2:13" x14ac:dyDescent="0.25">
      <c r="B105" t="s">
        <v>113</v>
      </c>
      <c r="H105" s="24"/>
      <c r="I105" s="24"/>
      <c r="J105" s="24"/>
      <c r="K105" s="24"/>
      <c r="L105" s="24"/>
      <c r="M105" s="24"/>
    </row>
    <row r="107" spans="2:13" x14ac:dyDescent="0.25">
      <c r="B107" s="6" t="s">
        <v>83</v>
      </c>
      <c r="C107" s="39" t="s">
        <v>55</v>
      </c>
      <c r="D107" s="39" t="s">
        <v>30</v>
      </c>
      <c r="E107" s="39" t="s">
        <v>84</v>
      </c>
      <c r="F107" s="39" t="s">
        <v>85</v>
      </c>
    </row>
    <row r="108" spans="2:13" x14ac:dyDescent="0.25">
      <c r="B108" t="str">
        <f>+B6</f>
        <v>Bank Loan</v>
      </c>
      <c r="C108" s="35"/>
      <c r="D108" s="36"/>
      <c r="E108" s="36"/>
      <c r="F108" s="38"/>
    </row>
    <row r="109" spans="2:13" x14ac:dyDescent="0.25">
      <c r="B109" t="str">
        <f>+B7</f>
        <v>Subordinated Bonds</v>
      </c>
      <c r="C109" s="35"/>
      <c r="D109" s="36"/>
      <c r="E109" s="36"/>
      <c r="F109" s="38"/>
    </row>
    <row r="110" spans="2:13" x14ac:dyDescent="0.25">
      <c r="B110" t="str">
        <f>+B10</f>
        <v>Equity</v>
      </c>
      <c r="C110" s="35"/>
      <c r="D110" s="37">
        <v>0.25</v>
      </c>
      <c r="E110" s="36"/>
      <c r="F110" s="38"/>
    </row>
    <row r="111" spans="2:13" ht="15.75" thickBot="1" x14ac:dyDescent="0.3">
      <c r="F111" s="40"/>
    </row>
    <row r="112" spans="2:13" ht="15.75" thickTop="1" x14ac:dyDescent="0.25">
      <c r="F112" s="36"/>
      <c r="L112" s="44"/>
    </row>
    <row r="113" spans="2:13" x14ac:dyDescent="0.25">
      <c r="B113" s="62"/>
      <c r="C113" s="61"/>
      <c r="D113" s="61"/>
      <c r="E113" s="61"/>
      <c r="F113" s="61"/>
      <c r="G113" s="61"/>
      <c r="H113" s="28">
        <f>+H91</f>
        <v>2024</v>
      </c>
      <c r="I113" s="4">
        <f>+I91</f>
        <v>2025</v>
      </c>
      <c r="J113" s="4">
        <f t="shared" ref="J113:L113" si="11">+J91</f>
        <v>2026</v>
      </c>
      <c r="K113" s="4">
        <f t="shared" si="11"/>
        <v>2027</v>
      </c>
      <c r="L113" s="4">
        <f t="shared" si="11"/>
        <v>2028</v>
      </c>
      <c r="M113" s="61">
        <f>+M91</f>
        <v>2029</v>
      </c>
    </row>
    <row r="114" spans="2:13" ht="15.75" thickBot="1" x14ac:dyDescent="0.3">
      <c r="B114" s="2" t="s">
        <v>71</v>
      </c>
      <c r="C114" s="6" t="s">
        <v>79</v>
      </c>
      <c r="D114" s="5"/>
      <c r="E114" s="5"/>
      <c r="F114" s="5"/>
      <c r="G114" s="5"/>
      <c r="H114" s="5"/>
      <c r="I114" s="5"/>
      <c r="J114" s="5"/>
      <c r="K114" s="5"/>
      <c r="L114" s="5"/>
      <c r="M114" s="43" t="s">
        <v>80</v>
      </c>
    </row>
    <row r="115" spans="2:13" ht="15.75" thickTop="1" x14ac:dyDescent="0.25">
      <c r="B115" t="s">
        <v>72</v>
      </c>
      <c r="D115" s="33">
        <f>+H18</f>
        <v>0</v>
      </c>
      <c r="E115" t="s">
        <v>87</v>
      </c>
      <c r="M115" s="26"/>
    </row>
    <row r="116" spans="2:13" x14ac:dyDescent="0.25">
      <c r="B116" t="s">
        <v>73</v>
      </c>
      <c r="C116" s="10" t="s">
        <v>81</v>
      </c>
      <c r="D116" s="36">
        <f>+F111</f>
        <v>0</v>
      </c>
      <c r="E116" t="s">
        <v>86</v>
      </c>
      <c r="F116" s="37">
        <v>0.03</v>
      </c>
      <c r="M116" s="32"/>
    </row>
    <row r="117" spans="2:13" x14ac:dyDescent="0.25">
      <c r="B117" t="s">
        <v>74</v>
      </c>
      <c r="M117" s="48"/>
    </row>
    <row r="118" spans="2:13" x14ac:dyDescent="0.25">
      <c r="B118" t="s">
        <v>75</v>
      </c>
      <c r="M118" s="32"/>
    </row>
    <row r="119" spans="2:13" x14ac:dyDescent="0.25">
      <c r="B119" t="s">
        <v>88</v>
      </c>
      <c r="M119" s="54"/>
    </row>
    <row r="120" spans="2:13" ht="15.75" thickBot="1" x14ac:dyDescent="0.3">
      <c r="B120" t="s">
        <v>89</v>
      </c>
      <c r="C120" s="45" t="s">
        <v>90</v>
      </c>
      <c r="D120" s="41"/>
      <c r="H120" s="21"/>
      <c r="I120" s="42"/>
      <c r="J120" s="42"/>
      <c r="K120" s="42"/>
      <c r="L120" s="42"/>
      <c r="M120" s="42"/>
    </row>
    <row r="121" spans="2:13" ht="15.75" thickTop="1" x14ac:dyDescent="0.25"/>
    <row r="123" spans="2:13" x14ac:dyDescent="0.25">
      <c r="B123" s="6" t="s">
        <v>96</v>
      </c>
      <c r="C123" s="56"/>
      <c r="D123" s="56"/>
      <c r="E123" s="56"/>
      <c r="F123" s="56"/>
      <c r="G123" s="56"/>
      <c r="H123" s="56" t="s">
        <v>35</v>
      </c>
      <c r="I123" s="56"/>
      <c r="J123" s="56"/>
      <c r="K123" s="56"/>
      <c r="L123" s="56"/>
      <c r="M123" s="56"/>
    </row>
    <row r="124" spans="2:13" x14ac:dyDescent="0.25">
      <c r="B124" s="4"/>
      <c r="C124" s="4"/>
      <c r="D124" s="28"/>
      <c r="E124" s="28"/>
      <c r="F124" s="28"/>
      <c r="G124" s="28"/>
      <c r="H124" s="28"/>
      <c r="I124" s="4">
        <f>+I91</f>
        <v>2025</v>
      </c>
      <c r="J124" s="4">
        <f>+J91</f>
        <v>2026</v>
      </c>
      <c r="K124" s="4">
        <f>+K91</f>
        <v>2027</v>
      </c>
      <c r="L124" s="4">
        <f>+L91</f>
        <v>2028</v>
      </c>
      <c r="M124" s="4">
        <f>+M91</f>
        <v>2029</v>
      </c>
    </row>
    <row r="125" spans="2:13" ht="15.75" thickBot="1" x14ac:dyDescent="0.3">
      <c r="B125" t="s">
        <v>59</v>
      </c>
      <c r="I125" s="42">
        <f>+I82+I96</f>
        <v>0</v>
      </c>
      <c r="J125" s="42">
        <f t="shared" ref="J125:M125" si="12">+J82+J96</f>
        <v>0</v>
      </c>
      <c r="K125" s="42">
        <f t="shared" si="12"/>
        <v>0</v>
      </c>
      <c r="L125" s="42">
        <f t="shared" si="12"/>
        <v>0</v>
      </c>
      <c r="M125" s="42">
        <f t="shared" si="12"/>
        <v>0</v>
      </c>
    </row>
    <row r="126" spans="2:13" ht="15.75" thickTop="1" x14ac:dyDescent="0.25"/>
    <row r="127" spans="2:13" x14ac:dyDescent="0.25">
      <c r="B127" s="1" t="s">
        <v>98</v>
      </c>
    </row>
    <row r="128" spans="2:13" x14ac:dyDescent="0.25">
      <c r="B128" t="s">
        <v>99</v>
      </c>
      <c r="H128" s="81"/>
      <c r="I128" s="82"/>
      <c r="J128" s="82"/>
      <c r="K128" s="82"/>
      <c r="L128" s="82"/>
      <c r="M128" s="82"/>
    </row>
    <row r="129" spans="2:13" x14ac:dyDescent="0.25">
      <c r="B129" t="s">
        <v>100</v>
      </c>
      <c r="I129" s="83">
        <v>6.5</v>
      </c>
      <c r="J129" s="82">
        <f>+I129-0.5</f>
        <v>6</v>
      </c>
      <c r="K129" s="82">
        <f t="shared" ref="K129:M129" si="13">+J129-0.5</f>
        <v>5.5</v>
      </c>
      <c r="L129" s="82">
        <f t="shared" si="13"/>
        <v>5</v>
      </c>
      <c r="M129" s="82">
        <f t="shared" si="13"/>
        <v>4.5</v>
      </c>
    </row>
    <row r="130" spans="2:13" x14ac:dyDescent="0.25">
      <c r="B130" t="s">
        <v>101</v>
      </c>
      <c r="I130" s="32"/>
      <c r="J130" s="32"/>
      <c r="K130" s="32"/>
      <c r="L130" s="32"/>
      <c r="M130" s="32"/>
    </row>
    <row r="132" spans="2:13" x14ac:dyDescent="0.25">
      <c r="B132" s="1" t="s">
        <v>102</v>
      </c>
    </row>
    <row r="133" spans="2:13" x14ac:dyDescent="0.25">
      <c r="B133" t="s">
        <v>103</v>
      </c>
      <c r="I133" s="82"/>
      <c r="J133" s="82"/>
      <c r="K133" s="82"/>
      <c r="L133" s="82"/>
      <c r="M133" s="82"/>
    </row>
    <row r="134" spans="2:13" x14ac:dyDescent="0.25">
      <c r="B134" t="s">
        <v>104</v>
      </c>
      <c r="I134" s="83">
        <v>2</v>
      </c>
      <c r="J134" s="82">
        <f>+I134+0.25</f>
        <v>2.25</v>
      </c>
      <c r="K134" s="82">
        <f t="shared" ref="K134:M134" si="14">+J134+0.25</f>
        <v>2.5</v>
      </c>
      <c r="L134" s="82">
        <f t="shared" si="14"/>
        <v>2.75</v>
      </c>
      <c r="M134" s="82">
        <f t="shared" si="14"/>
        <v>3</v>
      </c>
    </row>
    <row r="135" spans="2:13" x14ac:dyDescent="0.25">
      <c r="B135" t="s">
        <v>101</v>
      </c>
      <c r="I135" s="32">
        <f>I134*I85-I125</f>
        <v>0</v>
      </c>
      <c r="J135" s="32">
        <f t="shared" ref="J135:M135" si="15">J134*J85-J125</f>
        <v>0</v>
      </c>
      <c r="K135" s="32">
        <f t="shared" si="15"/>
        <v>0</v>
      </c>
      <c r="L135" s="32">
        <f t="shared" si="15"/>
        <v>0</v>
      </c>
      <c r="M135" s="32">
        <f t="shared" si="15"/>
        <v>0</v>
      </c>
    </row>
    <row r="137" spans="2:13" x14ac:dyDescent="0.25">
      <c r="B137" s="1" t="s">
        <v>120</v>
      </c>
    </row>
    <row r="138" spans="2:13" x14ac:dyDescent="0.25">
      <c r="B138" t="s">
        <v>112</v>
      </c>
      <c r="I138" s="32">
        <f>+I120</f>
        <v>0</v>
      </c>
      <c r="J138" s="32">
        <f t="shared" ref="J138:M138" si="16">+J120</f>
        <v>0</v>
      </c>
      <c r="K138" s="32">
        <f t="shared" si="16"/>
        <v>0</v>
      </c>
      <c r="L138" s="32">
        <f t="shared" si="16"/>
        <v>0</v>
      </c>
      <c r="M138" s="32">
        <f t="shared" si="16"/>
        <v>0</v>
      </c>
    </row>
    <row r="139" spans="2:13" x14ac:dyDescent="0.25">
      <c r="G139" s="10" t="s">
        <v>114</v>
      </c>
      <c r="H139" s="84"/>
    </row>
    <row r="140" spans="2:13" x14ac:dyDescent="0.25">
      <c r="G140" s="10" t="s">
        <v>115</v>
      </c>
      <c r="H140" s="85"/>
    </row>
    <row r="141" spans="2:13" ht="15.75" thickBot="1" x14ac:dyDescent="0.3">
      <c r="G141" s="10" t="s">
        <v>116</v>
      </c>
      <c r="H141" s="88">
        <v>0.2</v>
      </c>
    </row>
    <row r="142" spans="2:13" ht="15.75" thickBot="1" x14ac:dyDescent="0.3">
      <c r="G142" s="10" t="s">
        <v>117</v>
      </c>
      <c r="H142" s="86"/>
    </row>
    <row r="143" spans="2:13" ht="15.75" thickBot="1" x14ac:dyDescent="0.3">
      <c r="G143" s="10" t="s">
        <v>118</v>
      </c>
      <c r="H143" s="34"/>
    </row>
    <row r="144" spans="2:13" ht="15.75" thickBot="1" x14ac:dyDescent="0.3">
      <c r="G144" s="10" t="s">
        <v>119</v>
      </c>
      <c r="H144" s="87"/>
    </row>
  </sheetData>
  <mergeCells count="1">
    <mergeCell ref="C90:E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2025-04-29T14:39:12Z</dcterms:modified>
</cp:coreProperties>
</file>