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cdrou\Documents\SHU Off-line\"/>
    </mc:Choice>
  </mc:AlternateContent>
  <xr:revisionPtr revIDLastSave="0" documentId="13_ncr:1_{DA7D3358-B2C0-412E-8FEE-99782E23F61A}" xr6:coauthVersionLast="31" xr6:coauthVersionMax="31" xr10:uidLastSave="{00000000-0000-0000-0000-000000000000}"/>
  <bookViews>
    <workbookView xWindow="0" yWindow="0" windowWidth="17916" windowHeight="6666" xr2:uid="{00000000-000D-0000-FFFF-FFFF00000000}"/>
  </bookViews>
  <sheets>
    <sheet name="Sheet1" sheetId="1" r:id="rId1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5" i="1" l="1"/>
  <c r="A104" i="1"/>
  <c r="A103" i="1"/>
  <c r="A102" i="1"/>
  <c r="A27" i="1"/>
  <c r="A28" i="1"/>
  <c r="A29" i="1"/>
  <c r="F29" i="1"/>
  <c r="A30" i="1"/>
  <c r="A31" i="1"/>
  <c r="A32" i="1"/>
  <c r="A33" i="1"/>
  <c r="A34" i="1"/>
  <c r="I99" i="1"/>
  <c r="A96" i="1"/>
  <c r="A97" i="1"/>
  <c r="A98" i="1"/>
  <c r="A99" i="1"/>
  <c r="A100" i="1"/>
  <c r="A101" i="1"/>
  <c r="A95" i="1"/>
  <c r="A94" i="1"/>
  <c r="A93" i="1"/>
  <c r="A92" i="1"/>
  <c r="A91" i="1"/>
  <c r="A90" i="1"/>
  <c r="A89" i="1"/>
  <c r="A88" i="1"/>
  <c r="J72" i="1"/>
  <c r="M72" i="1"/>
  <c r="L72" i="1"/>
  <c r="K72" i="1"/>
  <c r="A61" i="1"/>
  <c r="M71" i="1"/>
  <c r="J79" i="1" s="1"/>
  <c r="L71" i="1"/>
  <c r="J78" i="1" s="1"/>
  <c r="K71" i="1"/>
  <c r="M84" i="1" s="1"/>
  <c r="J71" i="1"/>
  <c r="J76" i="1" s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C79" i="1"/>
  <c r="A65" i="1"/>
  <c r="A64" i="1"/>
  <c r="A63" i="1"/>
  <c r="A62" i="1"/>
  <c r="F72" i="1"/>
  <c r="C72" i="1"/>
  <c r="A110" i="1"/>
  <c r="A111" i="1"/>
  <c r="A112" i="1"/>
  <c r="A113" i="1"/>
  <c r="A114" i="1"/>
  <c r="A115" i="1"/>
  <c r="A116" i="1"/>
  <c r="A117" i="1"/>
  <c r="A118" i="1"/>
  <c r="A119" i="1"/>
  <c r="M53" i="1"/>
  <c r="M81" i="1" s="1"/>
  <c r="K46" i="1"/>
  <c r="J46" i="1"/>
  <c r="F56" i="1"/>
  <c r="F55" i="1"/>
  <c r="A58" i="1"/>
  <c r="A57" i="1"/>
  <c r="A56" i="1"/>
  <c r="A55" i="1"/>
  <c r="A59" i="1"/>
  <c r="A50" i="1"/>
  <c r="A51" i="1"/>
  <c r="A52" i="1"/>
  <c r="A53" i="1"/>
  <c r="A54" i="1"/>
  <c r="D46" i="1"/>
  <c r="C46" i="1"/>
  <c r="D45" i="1"/>
  <c r="C45" i="1"/>
  <c r="C50" i="1" s="1"/>
  <c r="A39" i="1"/>
  <c r="A38" i="1"/>
  <c r="A37" i="1"/>
  <c r="A15" i="1"/>
  <c r="A16" i="1"/>
  <c r="A17" i="1"/>
  <c r="A18" i="1"/>
  <c r="A19" i="1"/>
  <c r="A20" i="1"/>
  <c r="A21" i="1"/>
  <c r="A22" i="1"/>
  <c r="A23" i="1"/>
  <c r="A24" i="1"/>
  <c r="A25" i="1"/>
  <c r="A26" i="1"/>
  <c r="F53" i="1"/>
  <c r="F81" i="1" s="1"/>
  <c r="A35" i="1"/>
  <c r="K25" i="1"/>
  <c r="H100" i="1" s="1"/>
  <c r="J25" i="1"/>
  <c r="G100" i="1" s="1"/>
  <c r="K24" i="1"/>
  <c r="M32" i="1" s="1"/>
  <c r="J24" i="1"/>
  <c r="G99" i="1" s="1"/>
  <c r="A60" i="1"/>
  <c r="A36" i="1"/>
  <c r="A40" i="1"/>
  <c r="A41" i="1"/>
  <c r="A42" i="1"/>
  <c r="A43" i="1"/>
  <c r="A44" i="1"/>
  <c r="A45" i="1"/>
  <c r="A46" i="1"/>
  <c r="C25" i="1"/>
  <c r="C100" i="1" s="1"/>
  <c r="K45" i="1"/>
  <c r="J45" i="1"/>
  <c r="J50" i="1" s="1"/>
  <c r="J43" i="1"/>
  <c r="C43" i="1"/>
  <c r="A49" i="1"/>
  <c r="A48" i="1"/>
  <c r="A47" i="1"/>
  <c r="C71" i="1"/>
  <c r="C76" i="1" s="1"/>
  <c r="D71" i="1"/>
  <c r="D72" i="1"/>
  <c r="J21" i="1"/>
  <c r="J42" i="1" s="1"/>
  <c r="A7" i="1"/>
  <c r="A8" i="1"/>
  <c r="A9" i="1"/>
  <c r="A10" i="1"/>
  <c r="A11" i="1"/>
  <c r="A12" i="1"/>
  <c r="A13" i="1"/>
  <c r="A14" i="1"/>
  <c r="A87" i="1"/>
  <c r="A106" i="1"/>
  <c r="A107" i="1"/>
  <c r="A108" i="1"/>
  <c r="A109" i="1"/>
  <c r="A6" i="1"/>
  <c r="L46" i="1" l="1"/>
  <c r="J28" i="1"/>
  <c r="N72" i="1"/>
  <c r="J83" i="1" s="1"/>
  <c r="K83" i="1" s="1"/>
  <c r="H99" i="1"/>
  <c r="G103" i="1" s="1"/>
  <c r="J77" i="1"/>
  <c r="J80" i="1" s="1"/>
  <c r="L25" i="1"/>
  <c r="E46" i="1"/>
  <c r="C56" i="1" s="1"/>
  <c r="F84" i="1"/>
  <c r="E71" i="1"/>
  <c r="C78" i="1" s="1"/>
  <c r="C77" i="1"/>
  <c r="M83" i="1"/>
  <c r="J55" i="1"/>
  <c r="J51" i="1"/>
  <c r="J52" i="1" s="1"/>
  <c r="E72" i="1"/>
  <c r="G72" i="1" s="1"/>
  <c r="J56" i="1"/>
  <c r="J53" i="1"/>
  <c r="K53" i="1" s="1"/>
  <c r="M31" i="1"/>
  <c r="M58" i="1"/>
  <c r="C51" i="1"/>
  <c r="C52" i="1" s="1"/>
  <c r="D52" i="1" s="1"/>
  <c r="F83" i="1"/>
  <c r="J8" i="1"/>
  <c r="J9" i="1"/>
  <c r="J7" i="1"/>
  <c r="J20" i="1"/>
  <c r="J41" i="1" s="1"/>
  <c r="D25" i="1"/>
  <c r="C21" i="1"/>
  <c r="C42" i="1" s="1"/>
  <c r="C20" i="1"/>
  <c r="C41" i="1" s="1"/>
  <c r="D24" i="1"/>
  <c r="C24" i="1"/>
  <c r="H103" i="1" l="1"/>
  <c r="M86" i="1"/>
  <c r="J84" i="1"/>
  <c r="K84" i="1" s="1"/>
  <c r="J32" i="1"/>
  <c r="L32" i="1" s="1"/>
  <c r="C99" i="1"/>
  <c r="F31" i="1"/>
  <c r="C28" i="1"/>
  <c r="D99" i="1"/>
  <c r="F32" i="1"/>
  <c r="F58" i="1"/>
  <c r="J31" i="1"/>
  <c r="I100" i="1"/>
  <c r="G104" i="1" s="1"/>
  <c r="E25" i="1"/>
  <c r="C31" i="1" s="1"/>
  <c r="D100" i="1"/>
  <c r="M85" i="1"/>
  <c r="C55" i="1"/>
  <c r="C83" i="1"/>
  <c r="F86" i="1"/>
  <c r="F85" i="1"/>
  <c r="D83" i="1"/>
  <c r="C80" i="1"/>
  <c r="C81" i="1" s="1"/>
  <c r="D81" i="1" s="1"/>
  <c r="M34" i="1"/>
  <c r="C84" i="1"/>
  <c r="D84" i="1" s="1"/>
  <c r="J81" i="1"/>
  <c r="K81" i="1" s="1"/>
  <c r="C53" i="1"/>
  <c r="D53" i="1" s="1"/>
  <c r="J29" i="1"/>
  <c r="K28" i="1"/>
  <c r="K32" i="1" l="1"/>
  <c r="H104" i="1"/>
  <c r="I104" i="1"/>
  <c r="C29" i="1"/>
  <c r="D28" i="1"/>
  <c r="D31" i="1"/>
  <c r="E31" i="1"/>
  <c r="C32" i="1"/>
  <c r="F34" i="1"/>
  <c r="C103" i="1"/>
  <c r="E100" i="1"/>
  <c r="L31" i="1"/>
  <c r="K31" i="1"/>
  <c r="L29" i="1"/>
  <c r="K29" i="1"/>
  <c r="D103" i="1" l="1"/>
  <c r="K103" i="1"/>
  <c r="L103" i="1" s="1"/>
  <c r="D32" i="1"/>
  <c r="E32" i="1"/>
  <c r="D29" i="1"/>
  <c r="E29" i="1"/>
  <c r="K100" i="1"/>
  <c r="C104" i="1"/>
  <c r="K104" i="1" s="1"/>
  <c r="L104" i="1" l="1"/>
  <c r="M104" i="1"/>
  <c r="D104" i="1"/>
  <c r="E104" i="1"/>
</calcChain>
</file>

<file path=xl/sharedStrings.xml><?xml version="1.0" encoding="utf-8"?>
<sst xmlns="http://schemas.openxmlformats.org/spreadsheetml/2006/main" count="230" uniqueCount="65">
  <si>
    <t>DCRB OPTION DATA MAY 14</t>
  </si>
  <si>
    <t>Exercise Price</t>
  </si>
  <si>
    <t>May</t>
  </si>
  <si>
    <t>June</t>
  </si>
  <si>
    <t>July</t>
  </si>
  <si>
    <t>CALLS</t>
  </si>
  <si>
    <t>PUTS</t>
  </si>
  <si>
    <t>Current Stock Price</t>
  </si>
  <si>
    <t>Risk Free Rates</t>
  </si>
  <si>
    <t>Premiums</t>
  </si>
  <si>
    <t>Date</t>
  </si>
  <si>
    <t>Type</t>
  </si>
  <si>
    <t>Max Loss</t>
  </si>
  <si>
    <t>Max Gain</t>
  </si>
  <si>
    <t>BreakEven</t>
  </si>
  <si>
    <t>Spread</t>
  </si>
  <si>
    <t>$ amount</t>
  </si>
  <si>
    <t>Shares</t>
  </si>
  <si>
    <t>Stock</t>
  </si>
  <si>
    <t>&gt;</t>
  </si>
  <si>
    <t>&lt;</t>
  </si>
  <si>
    <t>=</t>
  </si>
  <si>
    <t xml:space="preserve"> % Ch</t>
  </si>
  <si>
    <t>Action</t>
  </si>
  <si>
    <t>Purchase</t>
  </si>
  <si>
    <t>Sell</t>
  </si>
  <si>
    <t>CALL</t>
  </si>
  <si>
    <t>BreakEven - Lower</t>
  </si>
  <si>
    <t>BreakEven - Upper</t>
  </si>
  <si>
    <t>SPREAD OPTION ANALYSIS</t>
  </si>
  <si>
    <t>Intrinsic 
Value</t>
  </si>
  <si>
    <t>Strategy</t>
  </si>
  <si>
    <t>Expected Decline in the price of the stock</t>
  </si>
  <si>
    <t>Expected Moderate rise in the price of the stock</t>
  </si>
  <si>
    <t>Break Even Stock</t>
  </si>
  <si>
    <t>Stock Price at X:</t>
  </si>
  <si>
    <t>Payoff</t>
  </si>
  <si>
    <t>Profir/(Loss)</t>
  </si>
  <si>
    <t xml:space="preserve"> HPR%</t>
  </si>
  <si>
    <t>Payoff - Purchase</t>
  </si>
  <si>
    <t>Payoff - Sell</t>
  </si>
  <si>
    <t>Net Payoff</t>
  </si>
  <si>
    <t>Expected Decline in the price of the stock
Expect the option not to be exercised</t>
  </si>
  <si>
    <t>N/A</t>
  </si>
  <si>
    <t>Expected Increase in the price of the stock
Expect the option not to be exercised</t>
  </si>
  <si>
    <t>Credit</t>
  </si>
  <si>
    <t>The Calendar spread typically involves buying and selling the same type of option (calls or puts) for the same underlying security at the same strike price, but at different</t>
  </si>
  <si>
    <t>expiration dates.</t>
  </si>
  <si>
    <t>CALENDAR SPREADS (Horizontal Spreads)</t>
  </si>
  <si>
    <t>MONEY SPREADS (Vertical Spreads)</t>
  </si>
  <si>
    <t>Vertical Spread (Money Spreads)</t>
  </si>
  <si>
    <t>Horizontal Sread (Calendat Spread)</t>
  </si>
  <si>
    <t>No Volatility</t>
  </si>
  <si>
    <t>BUTTERFLY SPREADS - USING CALLS</t>
  </si>
  <si>
    <t>BUTTERFLY SPREADS - USING PUTS</t>
  </si>
  <si>
    <t>OTHER MONEY SPREADS</t>
  </si>
  <si>
    <t>BOX SPREADS OR LONG BOX</t>
  </si>
  <si>
    <t>Call Bull Spread</t>
  </si>
  <si>
    <t>Put Bear Spread</t>
  </si>
  <si>
    <t>Net</t>
  </si>
  <si>
    <t>CALL/PUT</t>
  </si>
  <si>
    <t>1. BULL SPREADS - USING CALLS (Call Bull Spread)</t>
  </si>
  <si>
    <t>2. BEAR SPREADS - USING PUTS (Bear Put Spread)</t>
  </si>
  <si>
    <t>3. BEAR SPREADS - USING CALLS (Bear Call Spread)</t>
  </si>
  <si>
    <t>4. BULL SPREADS - USING PUTS (Bull Put Spread)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</si>
</sst>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&quot;$&quot;\ 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3" fillId="0" borderId="1" xfId="0" applyFont="1" applyBorder="1" applyAlignment="1">
      <alignment horizontal="center"/>
    </xf>
    <xf numFmtId="164" fontId="0" fillId="0" borderId="1" xfId="1" applyNumberFormat="1" applyFont="1" applyBorder="1"/>
    <xf numFmtId="43" fontId="3" fillId="0" borderId="1" xfId="1" applyFont="1" applyBorder="1"/>
    <xf numFmtId="0" fontId="0" fillId="0" borderId="1" xfId="0" applyBorder="1" applyAlignment="1">
      <alignment horizontal="center"/>
    </xf>
    <xf numFmtId="43" fontId="0" fillId="0" borderId="0" xfId="0" applyNumberFormat="1"/>
    <xf numFmtId="43" fontId="0" fillId="0" borderId="0" xfId="0" applyNumberFormat="1" applyAlignment="1">
      <alignment horizontal="center"/>
    </xf>
    <xf numFmtId="0" fontId="3" fillId="0" borderId="0" xfId="0" applyFont="1"/>
    <xf numFmtId="43" fontId="0" fillId="0" borderId="1" xfId="0" applyNumberFormat="1" applyBorder="1"/>
    <xf numFmtId="44" fontId="0" fillId="0" borderId="1" xfId="2" applyFont="1" applyBorder="1"/>
    <xf numFmtId="9" fontId="0" fillId="0" borderId="1" xfId="0" applyNumberFormat="1" applyBorder="1"/>
    <xf numFmtId="10" fontId="0" fillId="0" borderId="1" xfId="3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3" xfId="0" applyNumberFormat="1" applyBorder="1"/>
    <xf numFmtId="0" fontId="0" fillId="0" borderId="5" xfId="0" applyBorder="1"/>
    <xf numFmtId="43" fontId="0" fillId="0" borderId="5" xfId="0" applyNumberFormat="1" applyBorder="1"/>
    <xf numFmtId="43" fontId="0" fillId="0" borderId="6" xfId="0" applyNumberFormat="1" applyBorder="1"/>
    <xf numFmtId="0" fontId="0" fillId="2" borderId="3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right"/>
    </xf>
    <xf numFmtId="0" fontId="0" fillId="2" borderId="4" xfId="0" applyFill="1" applyBorder="1"/>
    <xf numFmtId="0" fontId="0" fillId="0" borderId="0" xfId="0" quotePrefix="1"/>
    <xf numFmtId="0" fontId="2" fillId="3" borderId="0" xfId="0" applyFont="1" applyFill="1"/>
    <xf numFmtId="0" fontId="4" fillId="3" borderId="0" xfId="0" applyFont="1" applyFill="1"/>
    <xf numFmtId="0" fontId="3" fillId="2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0" fontId="0" fillId="0" borderId="0" xfId="0" applyBorder="1"/>
    <xf numFmtId="44" fontId="0" fillId="0" borderId="0" xfId="2" applyFont="1" applyBorder="1"/>
    <xf numFmtId="9" fontId="0" fillId="0" borderId="0" xfId="0" applyNumberFormat="1" applyBorder="1"/>
    <xf numFmtId="43" fontId="0" fillId="0" borderId="0" xfId="0" applyNumberFormat="1" applyBorder="1"/>
    <xf numFmtId="0" fontId="0" fillId="0" borderId="0" xfId="0" applyFill="1"/>
    <xf numFmtId="0" fontId="3" fillId="0" borderId="0" xfId="0" applyFont="1" applyFill="1"/>
    <xf numFmtId="0" fontId="0" fillId="0" borderId="0" xfId="0" applyFont="1" applyFill="1"/>
    <xf numFmtId="0" fontId="0" fillId="0" borderId="1" xfId="0" applyFill="1" applyBorder="1"/>
    <xf numFmtId="0" fontId="0" fillId="0" borderId="3" xfId="0" applyFill="1" applyBorder="1"/>
    <xf numFmtId="0" fontId="0" fillId="0" borderId="5" xfId="0" applyFill="1" applyBorder="1" applyAlignment="1">
      <alignment horizontal="right"/>
    </xf>
    <xf numFmtId="0" fontId="0" fillId="0" borderId="4" xfId="0" applyFill="1" applyBorder="1"/>
    <xf numFmtId="43" fontId="0" fillId="0" borderId="3" xfId="0" applyNumberFormat="1" applyFill="1" applyBorder="1"/>
    <xf numFmtId="43" fontId="0" fillId="0" borderId="3" xfId="1" applyFont="1" applyFill="1" applyBorder="1"/>
    <xf numFmtId="44" fontId="0" fillId="0" borderId="1" xfId="2" applyFont="1" applyFill="1" applyBorder="1"/>
    <xf numFmtId="9" fontId="0" fillId="0" borderId="1" xfId="3" applyFont="1" applyFill="1" applyBorder="1"/>
    <xf numFmtId="43" fontId="0" fillId="0" borderId="5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43" fontId="5" fillId="0" borderId="0" xfId="1" applyFont="1" applyBorder="1"/>
    <xf numFmtId="44" fontId="0" fillId="0" borderId="5" xfId="2" applyFont="1" applyBorder="1"/>
    <xf numFmtId="0" fontId="0" fillId="2" borderId="6" xfId="0" applyFill="1" applyBorder="1" applyAlignment="1">
      <alignment horizontal="right"/>
    </xf>
    <xf numFmtId="0" fontId="0" fillId="2" borderId="0" xfId="0" applyFill="1" applyAlignment="1">
      <alignment horizontal="right"/>
    </xf>
    <xf numFmtId="43" fontId="6" fillId="0" borderId="7" xfId="1" applyFont="1" applyBorder="1"/>
    <xf numFmtId="165" fontId="0" fillId="0" borderId="3" xfId="1" applyNumberFormat="1" applyFont="1" applyFill="1" applyBorder="1"/>
    <xf numFmtId="0" fontId="0" fillId="0" borderId="0" xfId="0" applyFill="1" applyAlignment="1">
      <alignment horizontal="centerContinuous" wrapText="1"/>
    </xf>
    <xf numFmtId="0" fontId="0" fillId="0" borderId="0" xfId="0" applyFont="1" applyFill="1" applyAlignment="1">
      <alignment vertical="top"/>
    </xf>
    <xf numFmtId="44" fontId="0" fillId="0" borderId="1" xfId="2" applyFont="1" applyFill="1" applyBorder="1" applyAlignment="1">
      <alignment horizontal="center"/>
    </xf>
    <xf numFmtId="43" fontId="7" fillId="4" borderId="1" xfId="1" applyFont="1" applyFill="1" applyBorder="1"/>
    <xf numFmtId="43" fontId="0" fillId="5" borderId="1" xfId="1" applyFont="1" applyFill="1" applyBorder="1"/>
    <xf numFmtId="43" fontId="7" fillId="5" borderId="1" xfId="1" applyFont="1" applyFill="1" applyBorder="1"/>
    <xf numFmtId="0" fontId="0" fillId="5" borderId="0" xfId="0" applyFill="1"/>
    <xf numFmtId="0" fontId="0" fillId="4" borderId="0" xfId="0" applyFill="1"/>
    <xf numFmtId="0" fontId="8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2" borderId="3" xfId="0" applyFill="1" applyBorder="1" applyAlignment="1">
      <alignment horizontal="center"/>
    </xf>
    <xf numFmtId="43" fontId="0" fillId="0" borderId="3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43" fontId="0" fillId="0" borderId="5" xfId="0" applyNumberFormat="1" applyBorder="1" applyAlignment="1">
      <alignment horizontal="right"/>
    </xf>
    <xf numFmtId="0" fontId="3" fillId="2" borderId="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9"/>
  <sheetViews>
    <sheetView tabSelected="1" zoomScale="90" zoomScaleNormal="90" workbookViewId="0">
      <selection activeCell="M1" sqref="M1"/>
    </sheetView>
  </sheetViews>
  <sheetFormatPr defaultRowHeight="14.4" x14ac:dyDescent="0.55000000000000004"/>
  <cols>
    <col min="1" max="1" width="5.62890625" customWidth="1"/>
    <col min="2" max="2" width="22.83984375" customWidth="1"/>
    <col min="3" max="3" width="9.578125" bestFit="1" customWidth="1"/>
    <col min="4" max="4" width="10.15625" customWidth="1"/>
    <col min="9" max="9" width="15.41796875" customWidth="1"/>
    <col min="12" max="12" width="9.83984375" bestFit="1" customWidth="1"/>
  </cols>
  <sheetData>
    <row r="1" spans="1:14" ht="25.8" x14ac:dyDescent="0.95">
      <c r="B1" s="64" t="s">
        <v>29</v>
      </c>
    </row>
    <row r="2" spans="1:14" x14ac:dyDescent="0.55000000000000004">
      <c r="G2" s="63"/>
      <c r="H2" t="s">
        <v>50</v>
      </c>
    </row>
    <row r="3" spans="1:14" x14ac:dyDescent="0.55000000000000004">
      <c r="B3" s="9"/>
      <c r="G3" s="62"/>
      <c r="H3" t="s">
        <v>51</v>
      </c>
    </row>
    <row r="4" spans="1:14" x14ac:dyDescent="0.55000000000000004">
      <c r="B4" s="9" t="s">
        <v>0</v>
      </c>
    </row>
    <row r="5" spans="1:14" ht="28.8" x14ac:dyDescent="0.55000000000000004">
      <c r="B5" s="1"/>
      <c r="C5" s="71" t="s">
        <v>5</v>
      </c>
      <c r="D5" s="71"/>
      <c r="E5" s="71"/>
      <c r="F5" s="71" t="s">
        <v>6</v>
      </c>
      <c r="G5" s="71"/>
      <c r="H5" s="71"/>
      <c r="J5" s="30" t="s">
        <v>30</v>
      </c>
    </row>
    <row r="6" spans="1:14" x14ac:dyDescent="0.55000000000000004">
      <c r="A6">
        <f>ROW()</f>
        <v>6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2</v>
      </c>
      <c r="G6" s="3" t="s">
        <v>3</v>
      </c>
      <c r="H6" s="3" t="s">
        <v>4</v>
      </c>
    </row>
    <row r="7" spans="1:14" x14ac:dyDescent="0.55000000000000004">
      <c r="A7">
        <f>ROW()</f>
        <v>7</v>
      </c>
      <c r="B7" s="6">
        <v>120</v>
      </c>
      <c r="C7" s="2">
        <v>8.75</v>
      </c>
      <c r="D7" s="59">
        <v>15.4</v>
      </c>
      <c r="E7" s="2">
        <v>21.9</v>
      </c>
      <c r="F7" s="2">
        <v>2.75</v>
      </c>
      <c r="G7" s="2">
        <v>9.25</v>
      </c>
      <c r="H7" s="2">
        <v>13.65</v>
      </c>
      <c r="J7" s="10">
        <f>MAX(0,$C$12-B7)</f>
        <v>5.9399999999999977</v>
      </c>
    </row>
    <row r="8" spans="1:14" x14ac:dyDescent="0.55000000000000004">
      <c r="A8">
        <f>ROW()</f>
        <v>8</v>
      </c>
      <c r="B8" s="6">
        <v>125</v>
      </c>
      <c r="C8" s="60">
        <v>5.75</v>
      </c>
      <c r="D8" s="61">
        <v>13.5</v>
      </c>
      <c r="E8" s="60">
        <v>18.600000000000001</v>
      </c>
      <c r="F8" s="2">
        <v>4.5999999999999996</v>
      </c>
      <c r="G8" s="2">
        <v>11.5</v>
      </c>
      <c r="H8" s="2">
        <v>16.600000000000001</v>
      </c>
      <c r="J8" s="10">
        <f t="shared" ref="J8:J9" si="0">MAX(0,$C$12-B8)</f>
        <v>0.93999999999999773</v>
      </c>
    </row>
    <row r="9" spans="1:14" x14ac:dyDescent="0.55000000000000004">
      <c r="A9">
        <f>ROW()</f>
        <v>9</v>
      </c>
      <c r="B9" s="6">
        <v>130</v>
      </c>
      <c r="C9" s="2">
        <v>3.6</v>
      </c>
      <c r="D9" s="59">
        <v>11.35</v>
      </c>
      <c r="E9" s="2">
        <v>16.399999999999999</v>
      </c>
      <c r="F9" s="2">
        <v>7.35</v>
      </c>
      <c r="G9" s="2">
        <v>14.25</v>
      </c>
      <c r="H9" s="2">
        <v>19.649999999999999</v>
      </c>
      <c r="J9" s="10">
        <f t="shared" si="0"/>
        <v>0</v>
      </c>
    </row>
    <row r="10" spans="1:14" x14ac:dyDescent="0.55000000000000004">
      <c r="A10">
        <f>ROW()</f>
        <v>10</v>
      </c>
    </row>
    <row r="11" spans="1:14" x14ac:dyDescent="0.55000000000000004">
      <c r="A11">
        <f>ROW()</f>
        <v>11</v>
      </c>
      <c r="B11" s="1" t="s">
        <v>8</v>
      </c>
      <c r="C11" s="4">
        <v>4.4699999999999997E-2</v>
      </c>
      <c r="D11" s="4">
        <v>4.4600000000000001E-2</v>
      </c>
      <c r="E11" s="4">
        <v>4.53E-2</v>
      </c>
      <c r="F11" s="4">
        <v>4.4699999999999997E-2</v>
      </c>
      <c r="G11" s="4">
        <v>4.4600000000000001E-2</v>
      </c>
      <c r="H11" s="4">
        <v>4.53E-2</v>
      </c>
    </row>
    <row r="12" spans="1:14" x14ac:dyDescent="0.55000000000000004">
      <c r="A12">
        <f>ROW()</f>
        <v>12</v>
      </c>
      <c r="B12" s="1" t="s">
        <v>7</v>
      </c>
      <c r="C12" s="5">
        <v>125.94</v>
      </c>
    </row>
    <row r="13" spans="1:14" x14ac:dyDescent="0.55000000000000004">
      <c r="A13">
        <f>ROW()</f>
        <v>13</v>
      </c>
    </row>
    <row r="14" spans="1:14" x14ac:dyDescent="0.55000000000000004">
      <c r="A14">
        <f>ROW()</f>
        <v>14</v>
      </c>
      <c r="B14" s="26" t="s">
        <v>49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x14ac:dyDescent="0.55000000000000004">
      <c r="A15">
        <f>ROW()</f>
        <v>15</v>
      </c>
      <c r="B15" s="28" t="s">
        <v>61</v>
      </c>
      <c r="C15" s="29"/>
      <c r="D15" s="29"/>
      <c r="E15" s="29"/>
      <c r="F15" s="29"/>
      <c r="G15" s="29"/>
      <c r="I15" s="28" t="s">
        <v>62</v>
      </c>
      <c r="J15" s="29"/>
      <c r="K15" s="29"/>
      <c r="L15" s="29"/>
      <c r="M15" s="29"/>
      <c r="N15" s="29"/>
    </row>
    <row r="16" spans="1:14" s="37" customFormat="1" ht="14.7" thickBot="1" x14ac:dyDescent="0.6">
      <c r="A16">
        <f>ROW()</f>
        <v>16</v>
      </c>
      <c r="B16" s="38"/>
      <c r="I16" s="38"/>
    </row>
    <row r="17" spans="1:14" ht="14.7" thickBot="1" x14ac:dyDescent="0.6">
      <c r="A17">
        <f>ROW()</f>
        <v>17</v>
      </c>
      <c r="B17" t="s">
        <v>35</v>
      </c>
      <c r="C17" s="54">
        <v>140</v>
      </c>
      <c r="I17" t="s">
        <v>35</v>
      </c>
      <c r="J17" s="54">
        <v>110</v>
      </c>
    </row>
    <row r="18" spans="1:14" x14ac:dyDescent="0.55000000000000004">
      <c r="A18">
        <f>ROW()</f>
        <v>18</v>
      </c>
      <c r="C18" s="50"/>
      <c r="J18" s="50"/>
    </row>
    <row r="19" spans="1:14" s="37" customFormat="1" x14ac:dyDescent="0.55000000000000004">
      <c r="A19">
        <f>ROW()</f>
        <v>19</v>
      </c>
      <c r="B19" s="39" t="s">
        <v>31</v>
      </c>
      <c r="C19" s="37" t="s">
        <v>33</v>
      </c>
      <c r="I19" s="39" t="s">
        <v>31</v>
      </c>
      <c r="J19" s="37" t="s">
        <v>32</v>
      </c>
    </row>
    <row r="20" spans="1:14" x14ac:dyDescent="0.55000000000000004">
      <c r="A20">
        <f>ROW()</f>
        <v>20</v>
      </c>
      <c r="B20" t="s">
        <v>10</v>
      </c>
      <c r="C20" s="31" t="str">
        <f>+D6</f>
        <v>June</v>
      </c>
      <c r="D20" s="31"/>
      <c r="I20" t="s">
        <v>10</v>
      </c>
      <c r="J20" s="31" t="str">
        <f>+D6</f>
        <v>June</v>
      </c>
      <c r="K20" s="31"/>
    </row>
    <row r="21" spans="1:14" x14ac:dyDescent="0.55000000000000004">
      <c r="A21">
        <f>ROW()</f>
        <v>21</v>
      </c>
      <c r="B21" t="s">
        <v>11</v>
      </c>
      <c r="C21" s="31" t="str">
        <f>+C5</f>
        <v>CALLS</v>
      </c>
      <c r="D21" s="31"/>
      <c r="I21" t="s">
        <v>11</v>
      </c>
      <c r="J21" s="31" t="str">
        <f>+F5</f>
        <v>PUTS</v>
      </c>
      <c r="K21" s="31"/>
    </row>
    <row r="22" spans="1:14" x14ac:dyDescent="0.55000000000000004">
      <c r="A22">
        <f>ROW()</f>
        <v>22</v>
      </c>
      <c r="B22" t="s">
        <v>17</v>
      </c>
      <c r="C22" s="31">
        <v>100</v>
      </c>
      <c r="D22" s="31"/>
      <c r="I22" t="s">
        <v>17</v>
      </c>
      <c r="J22" s="31">
        <v>100</v>
      </c>
      <c r="K22" s="31"/>
    </row>
    <row r="23" spans="1:14" x14ac:dyDescent="0.55000000000000004">
      <c r="A23">
        <f>ROW()</f>
        <v>23</v>
      </c>
      <c r="B23" t="s">
        <v>23</v>
      </c>
      <c r="C23" s="52" t="s">
        <v>24</v>
      </c>
      <c r="D23" s="52" t="s">
        <v>25</v>
      </c>
      <c r="E23" s="52" t="s">
        <v>15</v>
      </c>
      <c r="I23" t="s">
        <v>23</v>
      </c>
      <c r="J23" s="52" t="s">
        <v>24</v>
      </c>
      <c r="K23" s="52" t="s">
        <v>25</v>
      </c>
      <c r="L23" s="52" t="s">
        <v>15</v>
      </c>
    </row>
    <row r="24" spans="1:14" x14ac:dyDescent="0.55000000000000004">
      <c r="A24">
        <f>ROW()</f>
        <v>24</v>
      </c>
      <c r="B24" t="s">
        <v>1</v>
      </c>
      <c r="C24" s="32">
        <f>+B8</f>
        <v>125</v>
      </c>
      <c r="D24" s="32">
        <f>+B9</f>
        <v>130</v>
      </c>
      <c r="I24" t="s">
        <v>1</v>
      </c>
      <c r="J24" s="32">
        <f>+B9</f>
        <v>130</v>
      </c>
      <c r="K24" s="32">
        <f>+B8</f>
        <v>125</v>
      </c>
    </row>
    <row r="25" spans="1:14" x14ac:dyDescent="0.55000000000000004">
      <c r="A25">
        <f>ROW()</f>
        <v>25</v>
      </c>
      <c r="B25" t="s">
        <v>9</v>
      </c>
      <c r="C25" s="32">
        <f>-D8</f>
        <v>-13.5</v>
      </c>
      <c r="D25" s="32">
        <f>+D9</f>
        <v>11.35</v>
      </c>
      <c r="E25" s="32">
        <f>+C25+D25</f>
        <v>-2.1500000000000004</v>
      </c>
      <c r="I25" t="s">
        <v>9</v>
      </c>
      <c r="J25" s="32">
        <f>-G9</f>
        <v>-14.25</v>
      </c>
      <c r="K25" s="32">
        <f>+G8</f>
        <v>11.5</v>
      </c>
      <c r="L25" s="32">
        <f>+J25+K25</f>
        <v>-2.75</v>
      </c>
    </row>
    <row r="26" spans="1:14" x14ac:dyDescent="0.55000000000000004">
      <c r="A26">
        <f>ROW()</f>
        <v>26</v>
      </c>
    </row>
    <row r="27" spans="1:14" x14ac:dyDescent="0.55000000000000004">
      <c r="A27">
        <f>ROW()</f>
        <v>27</v>
      </c>
      <c r="B27" s="1"/>
      <c r="C27" s="21" t="s">
        <v>15</v>
      </c>
      <c r="D27" s="22" t="s">
        <v>16</v>
      </c>
      <c r="E27" s="49" t="s">
        <v>38</v>
      </c>
      <c r="F27" s="23" t="s">
        <v>18</v>
      </c>
      <c r="G27" s="24"/>
      <c r="I27" s="1"/>
      <c r="J27" s="21" t="s">
        <v>15</v>
      </c>
      <c r="K27" s="22" t="s">
        <v>16</v>
      </c>
      <c r="L27" s="22" t="s">
        <v>22</v>
      </c>
      <c r="M27" s="23" t="s">
        <v>18</v>
      </c>
      <c r="N27" s="24"/>
    </row>
    <row r="28" spans="1:14" s="37" customFormat="1" x14ac:dyDescent="0.55000000000000004">
      <c r="A28">
        <f>ROW()</f>
        <v>28</v>
      </c>
      <c r="B28" s="40" t="s">
        <v>36</v>
      </c>
      <c r="C28" s="45">
        <f>+(C17-C24)-(C17-D24)</f>
        <v>5</v>
      </c>
      <c r="D28" s="46">
        <f>+C28*$C$22</f>
        <v>500</v>
      </c>
      <c r="E28" s="40"/>
      <c r="F28" s="42"/>
      <c r="G28" s="43"/>
      <c r="I28" s="40" t="s">
        <v>36</v>
      </c>
      <c r="J28" s="44">
        <f>IF(J17&gt;J24,0,+(J24-J17)-(K24-J17))</f>
        <v>5</v>
      </c>
      <c r="K28" s="46">
        <f>+J28*$J$22</f>
        <v>500</v>
      </c>
      <c r="L28" s="40"/>
      <c r="M28" s="42"/>
      <c r="N28" s="43"/>
    </row>
    <row r="29" spans="1:14" s="37" customFormat="1" x14ac:dyDescent="0.55000000000000004">
      <c r="A29">
        <f>ROW()</f>
        <v>29</v>
      </c>
      <c r="B29" s="40" t="s">
        <v>37</v>
      </c>
      <c r="C29" s="44">
        <f>+C28+E25</f>
        <v>2.8499999999999996</v>
      </c>
      <c r="D29" s="46">
        <f>+C29*$C$22</f>
        <v>284.99999999999994</v>
      </c>
      <c r="E29" s="47">
        <f>+C29/-E25</f>
        <v>1.3255813953488369</v>
      </c>
      <c r="F29" s="48">
        <f>+C17</f>
        <v>140</v>
      </c>
      <c r="G29" s="43"/>
      <c r="I29" s="40" t="s">
        <v>37</v>
      </c>
      <c r="J29" s="44">
        <f>+J28+L25</f>
        <v>2.25</v>
      </c>
      <c r="K29" s="46">
        <f>+J29*$J$22</f>
        <v>225</v>
      </c>
      <c r="L29" s="47">
        <f>+J29/-$L$25</f>
        <v>0.81818181818181823</v>
      </c>
      <c r="M29" s="42"/>
      <c r="N29" s="43"/>
    </row>
    <row r="30" spans="1:14" s="37" customFormat="1" x14ac:dyDescent="0.55000000000000004">
      <c r="A30">
        <f>ROW()</f>
        <v>30</v>
      </c>
      <c r="B30" s="40"/>
      <c r="C30" s="41"/>
      <c r="D30" s="40"/>
      <c r="E30" s="40"/>
      <c r="F30" s="42"/>
      <c r="G30" s="43"/>
      <c r="I30" s="40"/>
      <c r="J30" s="41"/>
      <c r="K30" s="40"/>
      <c r="L30" s="40"/>
      <c r="M30" s="42"/>
      <c r="N30" s="43"/>
    </row>
    <row r="31" spans="1:14" x14ac:dyDescent="0.55000000000000004">
      <c r="A31">
        <f>ROW()</f>
        <v>31</v>
      </c>
      <c r="B31" s="1" t="s">
        <v>12</v>
      </c>
      <c r="C31" s="17">
        <f>+E25</f>
        <v>-2.1500000000000004</v>
      </c>
      <c r="D31" s="46">
        <f>+C31*$C$22</f>
        <v>-215.00000000000003</v>
      </c>
      <c r="E31" s="47">
        <f>+C31/-$E$25</f>
        <v>-1</v>
      </c>
      <c r="F31" s="19">
        <f>+C24</f>
        <v>125</v>
      </c>
      <c r="G31" s="16" t="s">
        <v>20</v>
      </c>
      <c r="I31" s="1" t="s">
        <v>12</v>
      </c>
      <c r="J31" s="17">
        <f>+L25</f>
        <v>-2.75</v>
      </c>
      <c r="K31" s="46">
        <f t="shared" ref="K31:K32" si="1">+J31*$J$22</f>
        <v>-275</v>
      </c>
      <c r="L31" s="47">
        <f t="shared" ref="L31:L32" si="2">+J31/-$L$25</f>
        <v>-1</v>
      </c>
      <c r="M31" s="19">
        <f>+J24</f>
        <v>130</v>
      </c>
      <c r="N31" s="16" t="s">
        <v>19</v>
      </c>
    </row>
    <row r="32" spans="1:14" x14ac:dyDescent="0.55000000000000004">
      <c r="A32">
        <f>ROW()</f>
        <v>32</v>
      </c>
      <c r="B32" s="1" t="s">
        <v>13</v>
      </c>
      <c r="C32" s="17">
        <f>+(D24-C24)+E25</f>
        <v>2.8499999999999996</v>
      </c>
      <c r="D32" s="46">
        <f>+C32*$C$22</f>
        <v>284.99999999999994</v>
      </c>
      <c r="E32" s="47">
        <f>+C32/-$E$25</f>
        <v>1.3255813953488369</v>
      </c>
      <c r="F32" s="20">
        <f>+D24</f>
        <v>130</v>
      </c>
      <c r="G32" s="14" t="s">
        <v>19</v>
      </c>
      <c r="I32" s="1" t="s">
        <v>13</v>
      </c>
      <c r="J32" s="17">
        <f>+J24-K24+L25</f>
        <v>2.25</v>
      </c>
      <c r="K32" s="46">
        <f t="shared" si="1"/>
        <v>225</v>
      </c>
      <c r="L32" s="47">
        <f t="shared" si="2"/>
        <v>0.81818181818181823</v>
      </c>
      <c r="M32" s="20">
        <f>+K24</f>
        <v>125</v>
      </c>
      <c r="N32" s="14" t="s">
        <v>20</v>
      </c>
    </row>
    <row r="33" spans="1:14" x14ac:dyDescent="0.55000000000000004">
      <c r="A33">
        <f>ROW()</f>
        <v>33</v>
      </c>
    </row>
    <row r="34" spans="1:14" x14ac:dyDescent="0.55000000000000004">
      <c r="A34">
        <f>ROW()</f>
        <v>34</v>
      </c>
      <c r="B34" s="15" t="s">
        <v>34</v>
      </c>
      <c r="C34" s="19"/>
      <c r="D34" s="11">
        <v>0</v>
      </c>
      <c r="E34" s="12">
        <v>0</v>
      </c>
      <c r="F34" s="51">
        <f>+C24-E25</f>
        <v>127.15</v>
      </c>
      <c r="G34" s="16" t="s">
        <v>21</v>
      </c>
      <c r="I34" s="15" t="s">
        <v>14</v>
      </c>
      <c r="J34" s="19"/>
      <c r="K34" s="11">
        <v>0</v>
      </c>
      <c r="L34" s="12">
        <v>0</v>
      </c>
      <c r="M34" s="51">
        <f>+J24+L25</f>
        <v>127.25</v>
      </c>
      <c r="N34" s="16" t="s">
        <v>21</v>
      </c>
    </row>
    <row r="35" spans="1:14" x14ac:dyDescent="0.55000000000000004">
      <c r="A35">
        <f>ROW()</f>
        <v>35</v>
      </c>
    </row>
    <row r="36" spans="1:14" x14ac:dyDescent="0.55000000000000004">
      <c r="A36">
        <f>ROW()</f>
        <v>36</v>
      </c>
      <c r="B36" s="28" t="s">
        <v>63</v>
      </c>
      <c r="C36" s="29"/>
      <c r="D36" s="29"/>
      <c r="E36" s="29"/>
      <c r="F36" s="29"/>
      <c r="G36" s="29"/>
      <c r="I36" s="28" t="s">
        <v>64</v>
      </c>
      <c r="J36" s="29"/>
      <c r="K36" s="29"/>
      <c r="L36" s="29"/>
      <c r="M36" s="29"/>
      <c r="N36" s="29"/>
    </row>
    <row r="37" spans="1:14" s="37" customFormat="1" ht="14.7" thickBot="1" x14ac:dyDescent="0.6">
      <c r="A37">
        <f>ROW()</f>
        <v>37</v>
      </c>
      <c r="B37" s="38"/>
      <c r="I37" s="38"/>
    </row>
    <row r="38" spans="1:14" ht="14.7" thickBot="1" x14ac:dyDescent="0.6">
      <c r="A38">
        <f>ROW()</f>
        <v>38</v>
      </c>
      <c r="B38" t="s">
        <v>35</v>
      </c>
      <c r="C38" s="54">
        <v>140</v>
      </c>
      <c r="I38" t="s">
        <v>35</v>
      </c>
      <c r="J38" s="54">
        <v>125</v>
      </c>
    </row>
    <row r="39" spans="1:14" x14ac:dyDescent="0.55000000000000004">
      <c r="A39">
        <f>ROW()</f>
        <v>39</v>
      </c>
      <c r="C39" s="50"/>
      <c r="J39" s="50"/>
    </row>
    <row r="40" spans="1:14" s="37" customFormat="1" ht="30.6" customHeight="1" x14ac:dyDescent="0.55000000000000004">
      <c r="A40">
        <f>ROW()</f>
        <v>40</v>
      </c>
      <c r="B40" s="57" t="s">
        <v>31</v>
      </c>
      <c r="C40" s="56" t="s">
        <v>42</v>
      </c>
      <c r="D40" s="56"/>
      <c r="E40" s="56"/>
      <c r="F40" s="56"/>
      <c r="G40" s="56"/>
      <c r="I40" s="57" t="s">
        <v>31</v>
      </c>
      <c r="J40" s="56" t="s">
        <v>44</v>
      </c>
      <c r="K40" s="56"/>
      <c r="L40" s="56"/>
      <c r="M40" s="56"/>
      <c r="N40" s="56"/>
    </row>
    <row r="41" spans="1:14" x14ac:dyDescent="0.55000000000000004">
      <c r="A41">
        <f>ROW()</f>
        <v>41</v>
      </c>
      <c r="B41" t="s">
        <v>10</v>
      </c>
      <c r="C41" s="31" t="str">
        <f>+C20</f>
        <v>June</v>
      </c>
      <c r="D41" s="31"/>
      <c r="I41" t="s">
        <v>10</v>
      </c>
      <c r="J41" s="31" t="str">
        <f>+J20</f>
        <v>June</v>
      </c>
      <c r="K41" s="31"/>
    </row>
    <row r="42" spans="1:14" x14ac:dyDescent="0.55000000000000004">
      <c r="A42">
        <f>ROW()</f>
        <v>42</v>
      </c>
      <c r="B42" t="s">
        <v>11</v>
      </c>
      <c r="C42" s="31" t="str">
        <f>+C21</f>
        <v>CALLS</v>
      </c>
      <c r="D42" s="31"/>
      <c r="I42" t="s">
        <v>11</v>
      </c>
      <c r="J42" s="31" t="str">
        <f>+J21</f>
        <v>PUTS</v>
      </c>
      <c r="K42" s="31"/>
    </row>
    <row r="43" spans="1:14" x14ac:dyDescent="0.55000000000000004">
      <c r="A43">
        <f>ROW()</f>
        <v>43</v>
      </c>
      <c r="B43" t="s">
        <v>17</v>
      </c>
      <c r="C43" s="31">
        <f>+C22</f>
        <v>100</v>
      </c>
      <c r="D43" s="31"/>
      <c r="I43" t="s">
        <v>17</v>
      </c>
      <c r="J43" s="31">
        <f>+J22</f>
        <v>100</v>
      </c>
      <c r="K43" s="31"/>
    </row>
    <row r="44" spans="1:14" x14ac:dyDescent="0.55000000000000004">
      <c r="A44">
        <f>ROW()</f>
        <v>44</v>
      </c>
      <c r="B44" t="s">
        <v>23</v>
      </c>
      <c r="C44" s="53" t="s">
        <v>24</v>
      </c>
      <c r="D44" s="53" t="s">
        <v>25</v>
      </c>
      <c r="E44" s="52" t="s">
        <v>15</v>
      </c>
      <c r="I44" t="s">
        <v>23</v>
      </c>
      <c r="J44" s="53" t="s">
        <v>24</v>
      </c>
      <c r="K44" s="53" t="s">
        <v>25</v>
      </c>
      <c r="L44" s="52" t="s">
        <v>15</v>
      </c>
    </row>
    <row r="45" spans="1:14" x14ac:dyDescent="0.55000000000000004">
      <c r="A45">
        <f>ROW()</f>
        <v>45</v>
      </c>
      <c r="B45" t="s">
        <v>1</v>
      </c>
      <c r="C45" s="32">
        <f>+B9</f>
        <v>130</v>
      </c>
      <c r="D45" s="32">
        <f>+B8</f>
        <v>125</v>
      </c>
      <c r="I45" t="s">
        <v>1</v>
      </c>
      <c r="J45" s="32">
        <f>+B8</f>
        <v>125</v>
      </c>
      <c r="K45" s="32">
        <f>+B9</f>
        <v>130</v>
      </c>
    </row>
    <row r="46" spans="1:14" x14ac:dyDescent="0.55000000000000004">
      <c r="A46">
        <f>ROW()</f>
        <v>46</v>
      </c>
      <c r="B46" t="s">
        <v>9</v>
      </c>
      <c r="C46" s="32">
        <f>-D9</f>
        <v>-11.35</v>
      </c>
      <c r="D46" s="32">
        <f>+D8</f>
        <v>13.5</v>
      </c>
      <c r="E46" s="32">
        <f>+C46+D46</f>
        <v>2.1500000000000004</v>
      </c>
      <c r="F46" t="s">
        <v>45</v>
      </c>
      <c r="I46" t="s">
        <v>9</v>
      </c>
      <c r="J46" s="32">
        <f>-G8</f>
        <v>-11.5</v>
      </c>
      <c r="K46" s="32">
        <f>G9</f>
        <v>14.25</v>
      </c>
      <c r="L46" s="32">
        <f>+J46+K46</f>
        <v>2.75</v>
      </c>
      <c r="M46" t="s">
        <v>45</v>
      </c>
    </row>
    <row r="47" spans="1:14" x14ac:dyDescent="0.55000000000000004">
      <c r="A47">
        <f>ROW()</f>
        <v>47</v>
      </c>
    </row>
    <row r="48" spans="1:14" x14ac:dyDescent="0.55000000000000004">
      <c r="A48">
        <f>ROW()</f>
        <v>48</v>
      </c>
    </row>
    <row r="49" spans="1:14" x14ac:dyDescent="0.55000000000000004">
      <c r="A49">
        <f>ROW()</f>
        <v>49</v>
      </c>
      <c r="B49" s="1"/>
      <c r="C49" s="21" t="s">
        <v>15</v>
      </c>
      <c r="D49" s="22" t="s">
        <v>16</v>
      </c>
      <c r="E49" s="22" t="s">
        <v>22</v>
      </c>
      <c r="F49" s="23" t="s">
        <v>18</v>
      </c>
      <c r="G49" s="24"/>
      <c r="I49" s="1"/>
      <c r="J49" s="21" t="s">
        <v>15</v>
      </c>
      <c r="K49" s="22" t="s">
        <v>16</v>
      </c>
      <c r="L49" s="22" t="s">
        <v>22</v>
      </c>
      <c r="M49" s="23" t="s">
        <v>18</v>
      </c>
      <c r="N49" s="24"/>
    </row>
    <row r="50" spans="1:14" s="37" customFormat="1" x14ac:dyDescent="0.55000000000000004">
      <c r="A50">
        <f>ROW()</f>
        <v>50</v>
      </c>
      <c r="B50" s="40" t="s">
        <v>39</v>
      </c>
      <c r="C50" s="55">
        <f>MAX(0,C38-C45)</f>
        <v>10</v>
      </c>
      <c r="D50" s="46"/>
      <c r="E50" s="40"/>
      <c r="F50" s="42"/>
      <c r="G50" s="43"/>
      <c r="I50" s="40" t="s">
        <v>39</v>
      </c>
      <c r="J50" s="55">
        <f>MAX(0,J45-J38)</f>
        <v>0</v>
      </c>
      <c r="K50" s="46"/>
      <c r="L50" s="40"/>
      <c r="M50" s="42"/>
      <c r="N50" s="43"/>
    </row>
    <row r="51" spans="1:14" s="37" customFormat="1" x14ac:dyDescent="0.55000000000000004">
      <c r="A51">
        <f>ROW()</f>
        <v>51</v>
      </c>
      <c r="B51" s="40" t="s">
        <v>40</v>
      </c>
      <c r="C51" s="55">
        <f>MIN(0,-(C38-D45))</f>
        <v>-15</v>
      </c>
      <c r="D51" s="46"/>
      <c r="E51" s="40"/>
      <c r="F51" s="42"/>
      <c r="G51" s="43"/>
      <c r="I51" s="40" t="s">
        <v>40</v>
      </c>
      <c r="J51" s="55">
        <f>-MAX(0,K45-J38)</f>
        <v>-5</v>
      </c>
      <c r="K51" s="46"/>
      <c r="L51" s="40"/>
      <c r="M51" s="42"/>
      <c r="N51" s="43"/>
    </row>
    <row r="52" spans="1:14" s="37" customFormat="1" x14ac:dyDescent="0.55000000000000004">
      <c r="A52">
        <f>ROW()</f>
        <v>52</v>
      </c>
      <c r="B52" s="40" t="s">
        <v>41</v>
      </c>
      <c r="C52" s="55">
        <f>+C51+C50</f>
        <v>-5</v>
      </c>
      <c r="D52" s="46">
        <f>+C52*C43</f>
        <v>-500</v>
      </c>
      <c r="E52" s="40"/>
      <c r="F52" s="42"/>
      <c r="G52" s="43"/>
      <c r="I52" s="40" t="s">
        <v>41</v>
      </c>
      <c r="J52" s="55">
        <f>+J50+J51</f>
        <v>-5</v>
      </c>
      <c r="K52" s="46"/>
      <c r="L52" s="40"/>
      <c r="M52" s="42"/>
      <c r="N52" s="43"/>
    </row>
    <row r="53" spans="1:14" s="37" customFormat="1" x14ac:dyDescent="0.55000000000000004">
      <c r="A53">
        <f>ROW()</f>
        <v>53</v>
      </c>
      <c r="B53" s="40" t="s">
        <v>37</v>
      </c>
      <c r="C53" s="44">
        <f>+C52+E46</f>
        <v>-2.8499999999999996</v>
      </c>
      <c r="D53" s="46">
        <f>+C53*C43</f>
        <v>-284.99999999999994</v>
      </c>
      <c r="E53" s="47"/>
      <c r="F53" s="48">
        <f>+F29</f>
        <v>140</v>
      </c>
      <c r="G53" s="43"/>
      <c r="I53" s="40" t="s">
        <v>37</v>
      </c>
      <c r="J53" s="44">
        <f>+L46</f>
        <v>2.75</v>
      </c>
      <c r="K53" s="46">
        <f>+J53*J43</f>
        <v>275</v>
      </c>
      <c r="L53" s="47"/>
      <c r="M53" s="48">
        <f>+J38</f>
        <v>125</v>
      </c>
      <c r="N53" s="43"/>
    </row>
    <row r="54" spans="1:14" s="37" customFormat="1" x14ac:dyDescent="0.55000000000000004">
      <c r="A54">
        <f>ROW()</f>
        <v>54</v>
      </c>
      <c r="B54" s="40"/>
      <c r="C54" s="41"/>
      <c r="D54" s="40"/>
      <c r="E54" s="40"/>
      <c r="F54" s="42"/>
      <c r="G54" s="43"/>
      <c r="I54" s="40"/>
      <c r="J54" s="41"/>
      <c r="K54" s="40"/>
      <c r="L54" s="40"/>
      <c r="M54" s="42"/>
      <c r="N54" s="43"/>
    </row>
    <row r="55" spans="1:14" x14ac:dyDescent="0.55000000000000004">
      <c r="A55">
        <f>ROW()</f>
        <v>55</v>
      </c>
      <c r="B55" s="1" t="s">
        <v>12</v>
      </c>
      <c r="C55" s="17">
        <f>+D45-C45+E46</f>
        <v>-2.8499999999999996</v>
      </c>
      <c r="D55" s="58" t="s">
        <v>43</v>
      </c>
      <c r="E55" s="47"/>
      <c r="F55" s="19">
        <f>+C48</f>
        <v>0</v>
      </c>
      <c r="G55" s="16" t="s">
        <v>20</v>
      </c>
      <c r="I55" s="1" t="s">
        <v>12</v>
      </c>
      <c r="J55" s="17">
        <f>-(+K45-J45-L46)</f>
        <v>-2.25</v>
      </c>
      <c r="K55" s="46" t="s">
        <v>43</v>
      </c>
      <c r="L55" s="47"/>
      <c r="M55" s="19"/>
      <c r="N55" s="16"/>
    </row>
    <row r="56" spans="1:14" x14ac:dyDescent="0.55000000000000004">
      <c r="A56">
        <f>ROW()</f>
        <v>56</v>
      </c>
      <c r="B56" s="1" t="s">
        <v>13</v>
      </c>
      <c r="C56" s="17">
        <f>+E46</f>
        <v>2.1500000000000004</v>
      </c>
      <c r="D56" s="58" t="s">
        <v>43</v>
      </c>
      <c r="E56" s="47"/>
      <c r="F56" s="20">
        <f>+D48</f>
        <v>0</v>
      </c>
      <c r="G56" s="14" t="s">
        <v>19</v>
      </c>
      <c r="I56" s="1" t="s">
        <v>13</v>
      </c>
      <c r="J56" s="17">
        <f>+L46</f>
        <v>2.75</v>
      </c>
      <c r="K56" s="46" t="s">
        <v>43</v>
      </c>
      <c r="L56" s="47"/>
      <c r="M56" s="20"/>
      <c r="N56" s="14"/>
    </row>
    <row r="57" spans="1:14" x14ac:dyDescent="0.55000000000000004">
      <c r="A57">
        <f>ROW()</f>
        <v>57</v>
      </c>
    </row>
    <row r="58" spans="1:14" x14ac:dyDescent="0.55000000000000004">
      <c r="A58">
        <f>ROW()</f>
        <v>58</v>
      </c>
      <c r="B58" s="15" t="s">
        <v>34</v>
      </c>
      <c r="C58" s="19"/>
      <c r="D58" s="11"/>
      <c r="E58" s="12"/>
      <c r="F58" s="51">
        <f>+D45+E46</f>
        <v>127.15</v>
      </c>
      <c r="G58" s="16"/>
      <c r="I58" s="15" t="s">
        <v>34</v>
      </c>
      <c r="J58" s="19"/>
      <c r="K58" s="11"/>
      <c r="L58" s="12"/>
      <c r="M58" s="51">
        <f>+K45-L46</f>
        <v>127.25</v>
      </c>
      <c r="N58" s="16"/>
    </row>
    <row r="59" spans="1:14" x14ac:dyDescent="0.55000000000000004">
      <c r="A59">
        <f>ROW()</f>
        <v>59</v>
      </c>
      <c r="B59" s="33"/>
      <c r="C59" s="33"/>
      <c r="D59" s="34"/>
      <c r="E59" s="35"/>
      <c r="F59" s="36"/>
      <c r="G59" s="33"/>
      <c r="I59" s="33"/>
      <c r="J59" s="33"/>
      <c r="K59" s="34"/>
      <c r="L59" s="35"/>
      <c r="M59" s="36"/>
      <c r="N59" s="33"/>
    </row>
    <row r="60" spans="1:14" x14ac:dyDescent="0.55000000000000004">
      <c r="A60">
        <f>ROW()</f>
        <v>60</v>
      </c>
      <c r="B60" s="26" t="s">
        <v>55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x14ac:dyDescent="0.55000000000000004">
      <c r="A61">
        <f>ROW()</f>
        <v>61</v>
      </c>
      <c r="B61" s="28" t="s">
        <v>53</v>
      </c>
      <c r="C61" s="29"/>
      <c r="D61" s="29"/>
      <c r="E61" s="29"/>
      <c r="F61" s="29"/>
      <c r="G61" s="29"/>
      <c r="I61" s="28" t="s">
        <v>54</v>
      </c>
      <c r="J61" s="29"/>
      <c r="K61" s="29"/>
      <c r="L61" s="29"/>
      <c r="M61" s="29"/>
      <c r="N61" s="29"/>
    </row>
    <row r="62" spans="1:14" s="37" customFormat="1" ht="14.7" thickBot="1" x14ac:dyDescent="0.6">
      <c r="A62">
        <f>ROW()</f>
        <v>62</v>
      </c>
      <c r="B62" s="38"/>
      <c r="I62" s="38"/>
    </row>
    <row r="63" spans="1:14" ht="14.7" thickBot="1" x14ac:dyDescent="0.6">
      <c r="A63">
        <f>ROW()</f>
        <v>63</v>
      </c>
      <c r="B63" t="s">
        <v>35</v>
      </c>
      <c r="C63" s="54">
        <v>125</v>
      </c>
      <c r="I63" t="s">
        <v>35</v>
      </c>
      <c r="J63" s="54">
        <v>125</v>
      </c>
    </row>
    <row r="64" spans="1:14" x14ac:dyDescent="0.55000000000000004">
      <c r="A64">
        <f>ROW()</f>
        <v>64</v>
      </c>
      <c r="C64" s="50"/>
      <c r="J64" s="50"/>
    </row>
    <row r="65" spans="1:14" s="37" customFormat="1" ht="14.7" customHeight="1" x14ac:dyDescent="0.55000000000000004">
      <c r="A65">
        <f>ROW()</f>
        <v>65</v>
      </c>
      <c r="B65" s="57" t="s">
        <v>31</v>
      </c>
      <c r="C65" s="66" t="s">
        <v>52</v>
      </c>
      <c r="D65" s="56"/>
      <c r="E65" s="56"/>
      <c r="F65" s="56"/>
      <c r="G65" s="56"/>
      <c r="I65" s="57" t="s">
        <v>31</v>
      </c>
      <c r="J65" s="66" t="s">
        <v>52</v>
      </c>
      <c r="K65" s="56"/>
      <c r="L65" s="56"/>
      <c r="M65" s="56"/>
      <c r="N65" s="56"/>
    </row>
    <row r="66" spans="1:14" x14ac:dyDescent="0.55000000000000004">
      <c r="A66">
        <f>ROW()</f>
        <v>66</v>
      </c>
      <c r="B66" t="s">
        <v>10</v>
      </c>
      <c r="C66" s="31" t="s">
        <v>3</v>
      </c>
      <c r="I66" t="s">
        <v>10</v>
      </c>
      <c r="J66" s="31" t="s">
        <v>3</v>
      </c>
    </row>
    <row r="67" spans="1:14" x14ac:dyDescent="0.55000000000000004">
      <c r="A67">
        <f>ROW()</f>
        <v>67</v>
      </c>
      <c r="B67" t="s">
        <v>11</v>
      </c>
      <c r="C67" s="31" t="s">
        <v>26</v>
      </c>
      <c r="I67" t="s">
        <v>11</v>
      </c>
      <c r="J67" s="31" t="s">
        <v>6</v>
      </c>
    </row>
    <row r="68" spans="1:14" x14ac:dyDescent="0.55000000000000004">
      <c r="A68">
        <f>ROW()</f>
        <v>68</v>
      </c>
      <c r="B68" t="s">
        <v>17</v>
      </c>
      <c r="C68">
        <v>100</v>
      </c>
      <c r="I68" t="s">
        <v>17</v>
      </c>
      <c r="J68">
        <v>100</v>
      </c>
    </row>
    <row r="69" spans="1:14" x14ac:dyDescent="0.55000000000000004">
      <c r="A69">
        <f>ROW()</f>
        <v>69</v>
      </c>
    </row>
    <row r="70" spans="1:14" x14ac:dyDescent="0.55000000000000004">
      <c r="A70">
        <f>ROW()</f>
        <v>70</v>
      </c>
      <c r="B70" t="s">
        <v>23</v>
      </c>
      <c r="C70" s="53" t="s">
        <v>24</v>
      </c>
      <c r="D70" s="65" t="s">
        <v>25</v>
      </c>
      <c r="E70" s="65" t="s">
        <v>25</v>
      </c>
      <c r="F70" s="53" t="s">
        <v>24</v>
      </c>
      <c r="G70" s="29" t="s">
        <v>15</v>
      </c>
      <c r="I70" t="s">
        <v>23</v>
      </c>
      <c r="J70" s="53" t="s">
        <v>24</v>
      </c>
      <c r="K70" s="65" t="s">
        <v>25</v>
      </c>
      <c r="L70" s="65" t="s">
        <v>25</v>
      </c>
      <c r="M70" s="53" t="s">
        <v>24</v>
      </c>
      <c r="N70" s="29" t="s">
        <v>15</v>
      </c>
    </row>
    <row r="71" spans="1:14" x14ac:dyDescent="0.55000000000000004">
      <c r="A71">
        <f>ROW()</f>
        <v>71</v>
      </c>
      <c r="B71" t="s">
        <v>1</v>
      </c>
      <c r="C71" s="8">
        <f>+B7</f>
        <v>120</v>
      </c>
      <c r="D71" s="8">
        <f>+B8</f>
        <v>125</v>
      </c>
      <c r="E71" s="8">
        <f>+D71</f>
        <v>125</v>
      </c>
      <c r="F71" s="8">
        <v>130</v>
      </c>
      <c r="I71" t="s">
        <v>1</v>
      </c>
      <c r="J71" s="8">
        <f>+B7</f>
        <v>120</v>
      </c>
      <c r="K71" s="8">
        <f>+B8</f>
        <v>125</v>
      </c>
      <c r="L71" s="8">
        <f>+B8</f>
        <v>125</v>
      </c>
      <c r="M71" s="8">
        <f>+B9</f>
        <v>130</v>
      </c>
    </row>
    <row r="72" spans="1:14" x14ac:dyDescent="0.55000000000000004">
      <c r="A72">
        <f>ROW()</f>
        <v>72</v>
      </c>
      <c r="B72" t="s">
        <v>9</v>
      </c>
      <c r="C72" s="8">
        <f>-D7</f>
        <v>-15.4</v>
      </c>
      <c r="D72" s="8">
        <f>+D8</f>
        <v>13.5</v>
      </c>
      <c r="E72" s="8">
        <f>+D72</f>
        <v>13.5</v>
      </c>
      <c r="F72" s="7">
        <f>-D9</f>
        <v>-11.35</v>
      </c>
      <c r="G72" s="7">
        <f>SUM(C72:F72)</f>
        <v>0.25</v>
      </c>
      <c r="I72" t="s">
        <v>9</v>
      </c>
      <c r="J72" s="8">
        <f>-G7</f>
        <v>-9.25</v>
      </c>
      <c r="K72" s="8">
        <f>+G8</f>
        <v>11.5</v>
      </c>
      <c r="L72" s="8">
        <f>+G8</f>
        <v>11.5</v>
      </c>
      <c r="M72" s="7">
        <f>-G9</f>
        <v>-14.25</v>
      </c>
      <c r="N72" s="7">
        <f>SUM(J72:M72)</f>
        <v>-0.5</v>
      </c>
    </row>
    <row r="73" spans="1:14" x14ac:dyDescent="0.55000000000000004">
      <c r="A73">
        <f>ROW()</f>
        <v>73</v>
      </c>
      <c r="D73" s="25"/>
      <c r="K73" s="25"/>
    </row>
    <row r="74" spans="1:14" x14ac:dyDescent="0.55000000000000004">
      <c r="A74">
        <f>ROW()</f>
        <v>74</v>
      </c>
    </row>
    <row r="75" spans="1:14" x14ac:dyDescent="0.55000000000000004">
      <c r="A75">
        <f>ROW()</f>
        <v>75</v>
      </c>
      <c r="B75" s="1"/>
      <c r="C75" s="67" t="s">
        <v>15</v>
      </c>
      <c r="D75" s="22" t="s">
        <v>16</v>
      </c>
      <c r="E75" s="22" t="s">
        <v>22</v>
      </c>
      <c r="F75" s="23" t="s">
        <v>18</v>
      </c>
      <c r="G75" s="24"/>
      <c r="I75" s="1"/>
      <c r="J75" s="67" t="s">
        <v>15</v>
      </c>
      <c r="K75" s="22" t="s">
        <v>16</v>
      </c>
      <c r="L75" s="22" t="s">
        <v>22</v>
      </c>
      <c r="M75" s="23" t="s">
        <v>18</v>
      </c>
      <c r="N75" s="24"/>
    </row>
    <row r="76" spans="1:14" s="37" customFormat="1" x14ac:dyDescent="0.55000000000000004">
      <c r="A76">
        <f>ROW()</f>
        <v>76</v>
      </c>
      <c r="B76" s="40" t="s">
        <v>39</v>
      </c>
      <c r="C76" s="55">
        <f>MAX(0,C63-C71)</f>
        <v>5</v>
      </c>
      <c r="D76" s="46"/>
      <c r="E76" s="40"/>
      <c r="F76" s="42"/>
      <c r="G76" s="43"/>
      <c r="I76" s="40" t="s">
        <v>39</v>
      </c>
      <c r="J76" s="55">
        <f>MAX(0,J71-J63)</f>
        <v>0</v>
      </c>
      <c r="K76" s="46"/>
      <c r="L76" s="40"/>
      <c r="M76" s="42"/>
      <c r="N76" s="43"/>
    </row>
    <row r="77" spans="1:14" s="37" customFormat="1" x14ac:dyDescent="0.55000000000000004">
      <c r="A77">
        <f>ROW()</f>
        <v>77</v>
      </c>
      <c r="B77" s="40" t="s">
        <v>40</v>
      </c>
      <c r="C77" s="55">
        <f>MIN(0,D71-C63)</f>
        <v>0</v>
      </c>
      <c r="D77" s="46"/>
      <c r="E77" s="40"/>
      <c r="F77" s="42"/>
      <c r="G77" s="43"/>
      <c r="I77" s="40" t="s">
        <v>40</v>
      </c>
      <c r="J77" s="55">
        <f>MIN(0,J63-K71)</f>
        <v>0</v>
      </c>
      <c r="K77" s="46"/>
      <c r="L77" s="40"/>
      <c r="M77" s="42"/>
      <c r="N77" s="43"/>
    </row>
    <row r="78" spans="1:14" s="37" customFormat="1" x14ac:dyDescent="0.55000000000000004">
      <c r="A78">
        <f>ROW()</f>
        <v>78</v>
      </c>
      <c r="B78" s="40" t="s">
        <v>40</v>
      </c>
      <c r="C78" s="55">
        <f>MIN(0,E71-C63)</f>
        <v>0</v>
      </c>
      <c r="D78" s="46"/>
      <c r="E78" s="40"/>
      <c r="F78" s="42"/>
      <c r="G78" s="43"/>
      <c r="I78" s="40" t="s">
        <v>40</v>
      </c>
      <c r="J78" s="55">
        <f>MIN(0,J63-L71)</f>
        <v>0</v>
      </c>
      <c r="K78" s="46"/>
      <c r="L78" s="40"/>
      <c r="M78" s="42"/>
      <c r="N78" s="43"/>
    </row>
    <row r="79" spans="1:14" s="37" customFormat="1" x14ac:dyDescent="0.55000000000000004">
      <c r="A79">
        <f>ROW()</f>
        <v>79</v>
      </c>
      <c r="B79" s="40" t="s">
        <v>39</v>
      </c>
      <c r="C79" s="55">
        <f>MAX(0,C63-F71)</f>
        <v>0</v>
      </c>
      <c r="D79" s="46"/>
      <c r="E79" s="40"/>
      <c r="F79" s="42"/>
      <c r="G79" s="43"/>
      <c r="I79" s="40" t="s">
        <v>39</v>
      </c>
      <c r="J79" s="55">
        <f>MAX(0,M71-J63)</f>
        <v>5</v>
      </c>
      <c r="K79" s="46"/>
      <c r="L79" s="40"/>
      <c r="M79" s="42"/>
      <c r="N79" s="43"/>
    </row>
    <row r="80" spans="1:14" s="37" customFormat="1" x14ac:dyDescent="0.55000000000000004">
      <c r="A80">
        <f>ROW()</f>
        <v>80</v>
      </c>
      <c r="B80" s="40" t="s">
        <v>41</v>
      </c>
      <c r="C80" s="55">
        <f>SUM(C76:C79)</f>
        <v>5</v>
      </c>
      <c r="D80" s="46"/>
      <c r="E80" s="40"/>
      <c r="F80" s="42"/>
      <c r="G80" s="43"/>
      <c r="I80" s="40" t="s">
        <v>41</v>
      </c>
      <c r="J80" s="55">
        <f>SUM(J76:J79)</f>
        <v>5</v>
      </c>
      <c r="K80" s="46"/>
      <c r="L80" s="40"/>
      <c r="M80" s="42"/>
      <c r="N80" s="43"/>
    </row>
    <row r="81" spans="1:14" s="37" customFormat="1" x14ac:dyDescent="0.55000000000000004">
      <c r="A81">
        <f>ROW()</f>
        <v>81</v>
      </c>
      <c r="B81" s="40" t="s">
        <v>37</v>
      </c>
      <c r="C81" s="44">
        <f>+C80+G72</f>
        <v>5.25</v>
      </c>
      <c r="D81" s="46">
        <f>+C81*C68</f>
        <v>525</v>
      </c>
      <c r="E81" s="47"/>
      <c r="F81" s="48">
        <f>+F53</f>
        <v>140</v>
      </c>
      <c r="G81" s="43"/>
      <c r="I81" s="40" t="s">
        <v>37</v>
      </c>
      <c r="J81" s="44">
        <f>+J80+N72</f>
        <v>4.5</v>
      </c>
      <c r="K81" s="46">
        <f>+J81*J68</f>
        <v>450</v>
      </c>
      <c r="L81" s="47"/>
      <c r="M81" s="48">
        <f>+M53</f>
        <v>125</v>
      </c>
      <c r="N81" s="43"/>
    </row>
    <row r="82" spans="1:14" s="37" customFormat="1" x14ac:dyDescent="0.55000000000000004">
      <c r="A82">
        <f>ROW()</f>
        <v>82</v>
      </c>
      <c r="B82" s="40"/>
      <c r="C82" s="41"/>
      <c r="D82" s="40"/>
      <c r="E82" s="40"/>
      <c r="F82" s="42"/>
      <c r="G82" s="43"/>
      <c r="I82" s="40"/>
      <c r="J82" s="41"/>
      <c r="K82" s="40"/>
      <c r="L82" s="40"/>
      <c r="M82" s="42"/>
      <c r="N82" s="43"/>
    </row>
    <row r="83" spans="1:14" x14ac:dyDescent="0.55000000000000004">
      <c r="A83">
        <f>ROW()</f>
        <v>83</v>
      </c>
      <c r="B83" s="1" t="s">
        <v>12</v>
      </c>
      <c r="C83" s="68" t="str">
        <f>IF(G72&gt;0,"N/A",+G72)</f>
        <v>N/A</v>
      </c>
      <c r="D83" s="69" t="str">
        <f>IF(G72&gt;0,"N/A",C83*C68)</f>
        <v>N/A</v>
      </c>
      <c r="E83" s="12"/>
      <c r="F83" s="19">
        <f>+C71</f>
        <v>120</v>
      </c>
      <c r="G83" s="16" t="s">
        <v>20</v>
      </c>
      <c r="H83" s="37"/>
      <c r="I83" s="1" t="s">
        <v>12</v>
      </c>
      <c r="J83" s="17">
        <f>IF(N72&gt;0,"N/A",+N72)</f>
        <v>-0.5</v>
      </c>
      <c r="K83" s="11">
        <f>+J83*J68</f>
        <v>-50</v>
      </c>
      <c r="L83" s="12"/>
      <c r="M83" s="19">
        <f>+J71</f>
        <v>120</v>
      </c>
      <c r="N83" s="16" t="s">
        <v>20</v>
      </c>
    </row>
    <row r="84" spans="1:14" x14ac:dyDescent="0.55000000000000004">
      <c r="A84">
        <f>ROW()</f>
        <v>84</v>
      </c>
      <c r="B84" s="1" t="s">
        <v>13</v>
      </c>
      <c r="C84" s="17">
        <f>+(D71-C71+G72)</f>
        <v>5.25</v>
      </c>
      <c r="D84" s="11">
        <f>+C84*C68</f>
        <v>525</v>
      </c>
      <c r="E84" s="13"/>
      <c r="F84" s="20">
        <f>+D71</f>
        <v>125</v>
      </c>
      <c r="G84" s="14" t="s">
        <v>21</v>
      </c>
      <c r="H84" s="37"/>
      <c r="I84" s="1" t="s">
        <v>13</v>
      </c>
      <c r="J84" s="17">
        <f>+(K71-J71+N72)</f>
        <v>4.5</v>
      </c>
      <c r="K84" s="11">
        <f>+J84*J68</f>
        <v>450</v>
      </c>
      <c r="L84" s="13"/>
      <c r="M84" s="20">
        <f>+K71</f>
        <v>125</v>
      </c>
      <c r="N84" s="14" t="s">
        <v>21</v>
      </c>
    </row>
    <row r="85" spans="1:14" x14ac:dyDescent="0.55000000000000004">
      <c r="A85">
        <f>ROW()</f>
        <v>85</v>
      </c>
      <c r="B85" s="15" t="s">
        <v>27</v>
      </c>
      <c r="C85" s="18"/>
      <c r="D85" s="11"/>
      <c r="E85" s="12"/>
      <c r="F85" s="70" t="str">
        <f>IF(G72&gt;0,"N/A",C71-G72)</f>
        <v>N/A</v>
      </c>
      <c r="G85" s="16" t="s">
        <v>21</v>
      </c>
      <c r="H85" s="37"/>
      <c r="I85" s="15" t="s">
        <v>27</v>
      </c>
      <c r="J85" s="18"/>
      <c r="K85" s="11"/>
      <c r="L85" s="12"/>
      <c r="M85" s="70">
        <f>IF(N72&gt;0,"N/A",J71-N72)</f>
        <v>120.5</v>
      </c>
      <c r="N85" s="16" t="s">
        <v>21</v>
      </c>
    </row>
    <row r="86" spans="1:14" x14ac:dyDescent="0.55000000000000004">
      <c r="A86">
        <f>ROW()</f>
        <v>86</v>
      </c>
      <c r="B86" s="15" t="s">
        <v>28</v>
      </c>
      <c r="C86" s="18"/>
      <c r="D86" s="11"/>
      <c r="E86" s="12"/>
      <c r="F86" s="70" t="str">
        <f>IF(G72&gt;0,"N/A",F71+G72)</f>
        <v>N/A</v>
      </c>
      <c r="G86" s="16" t="s">
        <v>21</v>
      </c>
      <c r="H86" s="37"/>
      <c r="I86" s="15" t="s">
        <v>28</v>
      </c>
      <c r="J86" s="18"/>
      <c r="K86" s="11"/>
      <c r="L86" s="12"/>
      <c r="M86" s="70">
        <f>IF(N72&gt;0,"N/A",M71+N72)</f>
        <v>129.5</v>
      </c>
      <c r="N86" s="16" t="s">
        <v>21</v>
      </c>
    </row>
    <row r="87" spans="1:14" x14ac:dyDescent="0.55000000000000004">
      <c r="A87">
        <f>ROW()</f>
        <v>87</v>
      </c>
      <c r="H87" s="37"/>
    </row>
    <row r="88" spans="1:14" x14ac:dyDescent="0.55000000000000004">
      <c r="A88">
        <f>ROW()</f>
        <v>88</v>
      </c>
      <c r="B88" s="28" t="s">
        <v>56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spans="1:14" s="37" customFormat="1" ht="14.7" thickBot="1" x14ac:dyDescent="0.6">
      <c r="A89">
        <f>ROW()</f>
        <v>89</v>
      </c>
      <c r="B89" s="38"/>
      <c r="I89"/>
      <c r="J89"/>
      <c r="K89"/>
      <c r="L89"/>
      <c r="M89"/>
      <c r="N89"/>
    </row>
    <row r="90" spans="1:14" ht="14.7" thickBot="1" x14ac:dyDescent="0.6">
      <c r="A90">
        <f>ROW()</f>
        <v>90</v>
      </c>
      <c r="B90" t="s">
        <v>35</v>
      </c>
      <c r="C90" s="54">
        <v>110</v>
      </c>
    </row>
    <row r="91" spans="1:14" x14ac:dyDescent="0.55000000000000004">
      <c r="A91">
        <f>ROW()</f>
        <v>91</v>
      </c>
      <c r="C91" s="50"/>
    </row>
    <row r="92" spans="1:14" s="37" customFormat="1" ht="14.7" customHeight="1" x14ac:dyDescent="0.55000000000000004">
      <c r="A92">
        <f>ROW()</f>
        <v>92</v>
      </c>
      <c r="B92" s="57" t="s">
        <v>31</v>
      </c>
      <c r="C92" s="66" t="s">
        <v>52</v>
      </c>
      <c r="D92" s="56"/>
      <c r="E92" s="56"/>
      <c r="F92" s="56"/>
      <c r="G92" s="56"/>
      <c r="I92"/>
      <c r="J92"/>
      <c r="K92"/>
      <c r="L92"/>
      <c r="M92"/>
      <c r="N92"/>
    </row>
    <row r="93" spans="1:14" x14ac:dyDescent="0.55000000000000004">
      <c r="A93">
        <f>ROW()</f>
        <v>93</v>
      </c>
      <c r="B93" t="s">
        <v>10</v>
      </c>
      <c r="C93" s="31" t="s">
        <v>3</v>
      </c>
    </row>
    <row r="94" spans="1:14" x14ac:dyDescent="0.55000000000000004">
      <c r="A94">
        <f>ROW()</f>
        <v>94</v>
      </c>
      <c r="B94" t="s">
        <v>11</v>
      </c>
      <c r="C94" s="31" t="s">
        <v>60</v>
      </c>
    </row>
    <row r="95" spans="1:14" x14ac:dyDescent="0.55000000000000004">
      <c r="A95">
        <f>ROW()</f>
        <v>95</v>
      </c>
      <c r="B95" t="s">
        <v>17</v>
      </c>
      <c r="C95">
        <v>100</v>
      </c>
    </row>
    <row r="96" spans="1:14" x14ac:dyDescent="0.55000000000000004">
      <c r="A96">
        <f>ROW()</f>
        <v>96</v>
      </c>
    </row>
    <row r="97" spans="1:15" x14ac:dyDescent="0.55000000000000004">
      <c r="A97">
        <f>ROW()</f>
        <v>97</v>
      </c>
      <c r="C97" t="s">
        <v>57</v>
      </c>
      <c r="G97" t="s">
        <v>58</v>
      </c>
      <c r="K97" t="s">
        <v>59</v>
      </c>
    </row>
    <row r="98" spans="1:15" x14ac:dyDescent="0.55000000000000004">
      <c r="A98">
        <f>ROW()</f>
        <v>98</v>
      </c>
      <c r="B98" t="s">
        <v>23</v>
      </c>
      <c r="C98" s="52" t="s">
        <v>24</v>
      </c>
      <c r="D98" s="52" t="s">
        <v>25</v>
      </c>
      <c r="E98" s="52" t="s">
        <v>15</v>
      </c>
      <c r="G98" s="52" t="s">
        <v>24</v>
      </c>
      <c r="H98" s="52" t="s">
        <v>25</v>
      </c>
      <c r="I98" s="52" t="s">
        <v>15</v>
      </c>
      <c r="K98" s="52" t="s">
        <v>15</v>
      </c>
    </row>
    <row r="99" spans="1:15" x14ac:dyDescent="0.55000000000000004">
      <c r="A99">
        <f>ROW()</f>
        <v>99</v>
      </c>
      <c r="B99" t="s">
        <v>1</v>
      </c>
      <c r="C99" s="32">
        <f>+C24</f>
        <v>125</v>
      </c>
      <c r="D99" s="32">
        <f>+D24</f>
        <v>130</v>
      </c>
      <c r="E99" s="32"/>
      <c r="G99" s="7">
        <f t="shared" ref="G99:I100" si="3">+J24</f>
        <v>130</v>
      </c>
      <c r="H99" s="7">
        <f t="shared" si="3"/>
        <v>125</v>
      </c>
      <c r="I99" s="7">
        <f t="shared" si="3"/>
        <v>0</v>
      </c>
      <c r="N99" s="32"/>
    </row>
    <row r="100" spans="1:15" x14ac:dyDescent="0.55000000000000004">
      <c r="A100">
        <f>ROW()</f>
        <v>100</v>
      </c>
      <c r="B100" t="s">
        <v>9</v>
      </c>
      <c r="C100" s="32">
        <f>+C25</f>
        <v>-13.5</v>
      </c>
      <c r="D100" s="32">
        <f>+D25</f>
        <v>11.35</v>
      </c>
      <c r="E100" s="32">
        <f>+E25</f>
        <v>-2.1500000000000004</v>
      </c>
      <c r="G100" s="7">
        <f t="shared" si="3"/>
        <v>-14.25</v>
      </c>
      <c r="H100" s="7">
        <f t="shared" si="3"/>
        <v>11.5</v>
      </c>
      <c r="I100" s="7">
        <f t="shared" si="3"/>
        <v>-2.75</v>
      </c>
      <c r="J100" s="32"/>
      <c r="K100" s="7">
        <f>+I100+E100</f>
        <v>-4.9000000000000004</v>
      </c>
      <c r="N100" s="32"/>
      <c r="O100" s="32"/>
    </row>
    <row r="101" spans="1:15" x14ac:dyDescent="0.55000000000000004">
      <c r="A101">
        <f>ROW()</f>
        <v>101</v>
      </c>
      <c r="D101" s="25"/>
    </row>
    <row r="102" spans="1:15" x14ac:dyDescent="0.55000000000000004">
      <c r="A102">
        <f>ROW()</f>
        <v>102</v>
      </c>
      <c r="B102" s="1"/>
      <c r="C102" s="21" t="s">
        <v>15</v>
      </c>
      <c r="D102" s="22" t="s">
        <v>16</v>
      </c>
      <c r="E102" s="49" t="s">
        <v>38</v>
      </c>
      <c r="G102" s="21" t="s">
        <v>15</v>
      </c>
      <c r="H102" s="22" t="s">
        <v>16</v>
      </c>
      <c r="I102" s="22" t="s">
        <v>22</v>
      </c>
      <c r="K102" s="21" t="s">
        <v>15</v>
      </c>
      <c r="L102" s="22" t="s">
        <v>16</v>
      </c>
      <c r="M102" s="22" t="s">
        <v>22</v>
      </c>
    </row>
    <row r="103" spans="1:15" s="37" customFormat="1" x14ac:dyDescent="0.55000000000000004">
      <c r="A103">
        <f>ROW()</f>
        <v>103</v>
      </c>
      <c r="B103" s="40" t="s">
        <v>36</v>
      </c>
      <c r="C103" s="45">
        <f>+(C90-C99)-(C90-D99)</f>
        <v>5</v>
      </c>
      <c r="D103" s="46">
        <f>+C103*$C$22</f>
        <v>500</v>
      </c>
      <c r="E103" s="40"/>
      <c r="F103"/>
      <c r="G103" s="44">
        <f>IF(C90&gt;G99,0,+(G99-C90)-(H99-C90))</f>
        <v>5</v>
      </c>
      <c r="H103" s="46">
        <f>+G103*$J$22</f>
        <v>500</v>
      </c>
      <c r="I103" s="40"/>
      <c r="J103"/>
      <c r="K103" s="44">
        <f>+C103+G103</f>
        <v>10</v>
      </c>
      <c r="L103" s="46">
        <f>+K103*C95</f>
        <v>1000</v>
      </c>
      <c r="M103" s="40"/>
      <c r="N103"/>
    </row>
    <row r="104" spans="1:15" s="37" customFormat="1" x14ac:dyDescent="0.55000000000000004">
      <c r="A104">
        <f>ROW()</f>
        <v>104</v>
      </c>
      <c r="B104" s="40" t="s">
        <v>37</v>
      </c>
      <c r="C104" s="44">
        <f>+C103+E100</f>
        <v>2.8499999999999996</v>
      </c>
      <c r="D104" s="46">
        <f>+C104*$C$22</f>
        <v>284.99999999999994</v>
      </c>
      <c r="E104" s="47">
        <f>+C104/-E100</f>
        <v>1.3255813953488369</v>
      </c>
      <c r="F104"/>
      <c r="G104" s="44">
        <f>+G103+I100</f>
        <v>2.25</v>
      </c>
      <c r="H104" s="46">
        <f>+G104*C95</f>
        <v>225</v>
      </c>
      <c r="I104" s="47">
        <f>+G104/-I100</f>
        <v>0.81818181818181823</v>
      </c>
      <c r="J104"/>
      <c r="K104" s="44">
        <f>+C104+G104</f>
        <v>5.0999999999999996</v>
      </c>
      <c r="L104" s="46">
        <f>+K104*C95</f>
        <v>509.99999999999994</v>
      </c>
      <c r="M104" s="47">
        <f>+K104/-$L$25</f>
        <v>1.8545454545454545</v>
      </c>
      <c r="N104"/>
    </row>
    <row r="105" spans="1:15" x14ac:dyDescent="0.55000000000000004">
      <c r="A105">
        <f>ROW()</f>
        <v>105</v>
      </c>
    </row>
    <row r="106" spans="1:15" x14ac:dyDescent="0.55000000000000004">
      <c r="A106">
        <f>ROW()</f>
        <v>106</v>
      </c>
      <c r="B106" s="26" t="s">
        <v>48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1:15" x14ac:dyDescent="0.55000000000000004">
      <c r="A107">
        <f>ROW()</f>
        <v>107</v>
      </c>
      <c r="B107" t="s">
        <v>46</v>
      </c>
      <c r="H107" s="37"/>
    </row>
    <row r="108" spans="1:15" x14ac:dyDescent="0.55000000000000004">
      <c r="A108">
        <f>ROW()</f>
        <v>108</v>
      </c>
      <c r="B108" t="s">
        <v>47</v>
      </c>
      <c r="H108" s="37"/>
    </row>
    <row r="109" spans="1:15" x14ac:dyDescent="0.55000000000000004">
      <c r="A109">
        <f>ROW()</f>
        <v>109</v>
      </c>
      <c r="H109" s="37"/>
    </row>
    <row r="110" spans="1:15" x14ac:dyDescent="0.55000000000000004">
      <c r="A110">
        <f>ROW()</f>
        <v>110</v>
      </c>
      <c r="H110" s="37"/>
    </row>
    <row r="111" spans="1:15" x14ac:dyDescent="0.55000000000000004">
      <c r="A111">
        <f>ROW()</f>
        <v>111</v>
      </c>
      <c r="H111" s="37"/>
    </row>
    <row r="112" spans="1:15" x14ac:dyDescent="0.55000000000000004">
      <c r="A112">
        <f>ROW()</f>
        <v>112</v>
      </c>
      <c r="H112" s="37"/>
    </row>
    <row r="113" spans="1:1" x14ac:dyDescent="0.55000000000000004">
      <c r="A113">
        <f>ROW()</f>
        <v>113</v>
      </c>
    </row>
    <row r="114" spans="1:1" x14ac:dyDescent="0.55000000000000004">
      <c r="A114">
        <f>ROW()</f>
        <v>114</v>
      </c>
    </row>
    <row r="115" spans="1:1" x14ac:dyDescent="0.55000000000000004">
      <c r="A115">
        <f>ROW()</f>
        <v>115</v>
      </c>
    </row>
    <row r="116" spans="1:1" x14ac:dyDescent="0.55000000000000004">
      <c r="A116">
        <f>ROW()</f>
        <v>116</v>
      </c>
    </row>
    <row r="117" spans="1:1" x14ac:dyDescent="0.55000000000000004">
      <c r="A117">
        <f>ROW()</f>
        <v>117</v>
      </c>
    </row>
    <row r="118" spans="1:1" x14ac:dyDescent="0.55000000000000004">
      <c r="A118">
        <f>ROW()</f>
        <v>118</v>
      </c>
    </row>
    <row r="119" spans="1:1" x14ac:dyDescent="0.55000000000000004">
      <c r="A119">
        <f>ROW()</f>
        <v>119</v>
      </c>
    </row>
  </sheetData>
  <mergeCells count="2">
    <mergeCell ref="C5:E5"/>
    <mergeCell ref="F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2016-07-01T08:28:12Z</dcterms:created>
  <dcterms:modified xsi:type="dcterms:W3CDTF">2018-04-30T12:55:52Z</dcterms:modified>
</cp:coreProperties>
</file>