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cdrou\Documents\Baruch offnline\FIN Spreadsheets\"/>
    </mc:Choice>
  </mc:AlternateContent>
  <xr:revisionPtr revIDLastSave="0" documentId="8_{E071CF2E-17DD-4E01-9AF7-38884E356562}" xr6:coauthVersionLast="34" xr6:coauthVersionMax="34" xr10:uidLastSave="{00000000-0000-0000-0000-000000000000}"/>
  <bookViews>
    <workbookView xWindow="0" yWindow="0" windowWidth="17796" windowHeight="7242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/>
  <c r="A40" i="1"/>
  <c r="A41" i="1"/>
  <c r="A42" i="1"/>
  <c r="A43" i="1"/>
  <c r="A44" i="1"/>
  <c r="A45" i="1"/>
  <c r="K8" i="1"/>
  <c r="K9" i="1"/>
  <c r="K10" i="1"/>
  <c r="K11" i="1"/>
  <c r="K7" i="1"/>
  <c r="J8" i="1"/>
  <c r="J9" i="1"/>
  <c r="J10" i="1"/>
  <c r="J11" i="1"/>
  <c r="A10" i="1"/>
  <c r="A11" i="1"/>
  <c r="A12" i="1"/>
  <c r="A13" i="1"/>
  <c r="A14" i="1"/>
  <c r="A15" i="1"/>
  <c r="A16" i="1"/>
  <c r="A46" i="1"/>
  <c r="A47" i="1"/>
  <c r="A48" i="1"/>
  <c r="A49" i="1"/>
  <c r="A50" i="1"/>
  <c r="A23" i="1"/>
  <c r="A24" i="1"/>
  <c r="A25" i="1"/>
  <c r="A26" i="1"/>
  <c r="A27" i="1"/>
  <c r="A28" i="1"/>
  <c r="A29" i="1"/>
  <c r="A108" i="1" l="1"/>
  <c r="A107" i="1"/>
  <c r="A106" i="1"/>
  <c r="A105" i="1"/>
  <c r="A30" i="1"/>
  <c r="A31" i="1"/>
  <c r="F31" i="1"/>
  <c r="A32" i="1"/>
  <c r="A33" i="1"/>
  <c r="A34" i="1"/>
  <c r="A35" i="1"/>
  <c r="A36" i="1"/>
  <c r="I102" i="1"/>
  <c r="A99" i="1"/>
  <c r="A100" i="1"/>
  <c r="A101" i="1"/>
  <c r="A102" i="1"/>
  <c r="A103" i="1"/>
  <c r="A104" i="1"/>
  <c r="A98" i="1"/>
  <c r="A97" i="1"/>
  <c r="A96" i="1"/>
  <c r="A95" i="1"/>
  <c r="A94" i="1"/>
  <c r="A93" i="1"/>
  <c r="A92" i="1"/>
  <c r="A91" i="1"/>
  <c r="J75" i="1"/>
  <c r="M75" i="1"/>
  <c r="L75" i="1"/>
  <c r="K75" i="1"/>
  <c r="A64" i="1"/>
  <c r="M74" i="1"/>
  <c r="J82" i="1" s="1"/>
  <c r="L74" i="1"/>
  <c r="J81" i="1" s="1"/>
  <c r="K74" i="1"/>
  <c r="M87" i="1" s="1"/>
  <c r="J74" i="1"/>
  <c r="J79" i="1" s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C82" i="1"/>
  <c r="A68" i="1"/>
  <c r="A67" i="1"/>
  <c r="A66" i="1"/>
  <c r="A65" i="1"/>
  <c r="F75" i="1"/>
  <c r="C75" i="1"/>
  <c r="A113" i="1"/>
  <c r="A114" i="1"/>
  <c r="A115" i="1"/>
  <c r="A116" i="1"/>
  <c r="A117" i="1"/>
  <c r="A118" i="1"/>
  <c r="A119" i="1"/>
  <c r="A120" i="1"/>
  <c r="A121" i="1"/>
  <c r="A122" i="1"/>
  <c r="M56" i="1"/>
  <c r="M84" i="1" s="1"/>
  <c r="K49" i="1"/>
  <c r="J49" i="1"/>
  <c r="F59" i="1"/>
  <c r="F58" i="1"/>
  <c r="A61" i="1"/>
  <c r="A60" i="1"/>
  <c r="A59" i="1"/>
  <c r="A58" i="1"/>
  <c r="A62" i="1"/>
  <c r="A53" i="1"/>
  <c r="A54" i="1"/>
  <c r="A55" i="1"/>
  <c r="A56" i="1"/>
  <c r="A57" i="1"/>
  <c r="D49" i="1"/>
  <c r="C49" i="1"/>
  <c r="D48" i="1"/>
  <c r="C48" i="1"/>
  <c r="C53" i="1" s="1"/>
  <c r="A17" i="1"/>
  <c r="A18" i="1"/>
  <c r="A19" i="1"/>
  <c r="A20" i="1"/>
  <c r="A21" i="1"/>
  <c r="A22" i="1"/>
  <c r="F56" i="1"/>
  <c r="F84" i="1" s="1"/>
  <c r="A37" i="1"/>
  <c r="K27" i="1"/>
  <c r="H103" i="1" s="1"/>
  <c r="J27" i="1"/>
  <c r="G103" i="1" s="1"/>
  <c r="K26" i="1"/>
  <c r="M34" i="1" s="1"/>
  <c r="J26" i="1"/>
  <c r="G102" i="1" s="1"/>
  <c r="A63" i="1"/>
  <c r="C27" i="1"/>
  <c r="C103" i="1" s="1"/>
  <c r="K48" i="1"/>
  <c r="J48" i="1"/>
  <c r="J53" i="1" s="1"/>
  <c r="J45" i="1"/>
  <c r="C45" i="1"/>
  <c r="A52" i="1"/>
  <c r="A51" i="1"/>
  <c r="C74" i="1"/>
  <c r="C79" i="1" s="1"/>
  <c r="D74" i="1"/>
  <c r="D75" i="1"/>
  <c r="J22" i="1"/>
  <c r="J44" i="1" s="1"/>
  <c r="A7" i="1"/>
  <c r="A8" i="1"/>
  <c r="A9" i="1"/>
  <c r="A90" i="1"/>
  <c r="A109" i="1"/>
  <c r="A110" i="1"/>
  <c r="A111" i="1"/>
  <c r="A112" i="1"/>
  <c r="A6" i="1"/>
  <c r="L49" i="1" l="1"/>
  <c r="J30" i="1"/>
  <c r="N75" i="1"/>
  <c r="J86" i="1" s="1"/>
  <c r="K86" i="1" s="1"/>
  <c r="H102" i="1"/>
  <c r="G106" i="1" s="1"/>
  <c r="J80" i="1"/>
  <c r="J83" i="1" s="1"/>
  <c r="L27" i="1"/>
  <c r="E49" i="1"/>
  <c r="C59" i="1" s="1"/>
  <c r="F87" i="1"/>
  <c r="E74" i="1"/>
  <c r="C81" i="1" s="1"/>
  <c r="C80" i="1"/>
  <c r="M86" i="1"/>
  <c r="J58" i="1"/>
  <c r="J54" i="1"/>
  <c r="J55" i="1" s="1"/>
  <c r="E75" i="1"/>
  <c r="G75" i="1" s="1"/>
  <c r="J59" i="1"/>
  <c r="J56" i="1"/>
  <c r="K56" i="1" s="1"/>
  <c r="M33" i="1"/>
  <c r="M61" i="1"/>
  <c r="C54" i="1"/>
  <c r="C55" i="1" s="1"/>
  <c r="D55" i="1" s="1"/>
  <c r="F86" i="1"/>
  <c r="J7" i="1"/>
  <c r="J21" i="1"/>
  <c r="J43" i="1" s="1"/>
  <c r="D27" i="1"/>
  <c r="C22" i="1"/>
  <c r="C44" i="1" s="1"/>
  <c r="C21" i="1"/>
  <c r="C43" i="1" s="1"/>
  <c r="D26" i="1"/>
  <c r="C26" i="1"/>
  <c r="H106" i="1" l="1"/>
  <c r="M89" i="1"/>
  <c r="J87" i="1"/>
  <c r="K87" i="1" s="1"/>
  <c r="J34" i="1"/>
  <c r="K34" i="1" s="1"/>
  <c r="C102" i="1"/>
  <c r="F33" i="1"/>
  <c r="C30" i="1"/>
  <c r="D102" i="1"/>
  <c r="F34" i="1"/>
  <c r="F61" i="1"/>
  <c r="J33" i="1"/>
  <c r="I103" i="1"/>
  <c r="G107" i="1" s="1"/>
  <c r="E27" i="1"/>
  <c r="C33" i="1" s="1"/>
  <c r="D103" i="1"/>
  <c r="M88" i="1"/>
  <c r="C58" i="1"/>
  <c r="C86" i="1"/>
  <c r="F89" i="1"/>
  <c r="F88" i="1"/>
  <c r="D86" i="1"/>
  <c r="C83" i="1"/>
  <c r="C84" i="1" s="1"/>
  <c r="D84" i="1" s="1"/>
  <c r="M36" i="1"/>
  <c r="C87" i="1"/>
  <c r="D87" i="1" s="1"/>
  <c r="J84" i="1"/>
  <c r="K84" i="1" s="1"/>
  <c r="C56" i="1"/>
  <c r="D56" i="1" s="1"/>
  <c r="J31" i="1"/>
  <c r="K30" i="1"/>
  <c r="L34" i="1" l="1"/>
  <c r="H107" i="1"/>
  <c r="I107" i="1"/>
  <c r="C31" i="1"/>
  <c r="D30" i="1"/>
  <c r="D33" i="1"/>
  <c r="E33" i="1"/>
  <c r="C34" i="1"/>
  <c r="F36" i="1"/>
  <c r="C106" i="1"/>
  <c r="E103" i="1"/>
  <c r="L33" i="1"/>
  <c r="K33" i="1"/>
  <c r="L31" i="1"/>
  <c r="K31" i="1"/>
  <c r="D106" i="1" l="1"/>
  <c r="K106" i="1"/>
  <c r="L106" i="1" s="1"/>
  <c r="D34" i="1"/>
  <c r="E34" i="1"/>
  <c r="D31" i="1"/>
  <c r="E31" i="1"/>
  <c r="K103" i="1"/>
  <c r="C107" i="1"/>
  <c r="K107" i="1" s="1"/>
  <c r="L107" i="1" l="1"/>
  <c r="M107" i="1"/>
  <c r="D107" i="1"/>
  <c r="E107" i="1"/>
</calcChain>
</file>

<file path=xl/sharedStrings.xml><?xml version="1.0" encoding="utf-8"?>
<sst xmlns="http://schemas.openxmlformats.org/spreadsheetml/2006/main" count="243" uniqueCount="70">
  <si>
    <t>Exercise Price</t>
  </si>
  <si>
    <t>May</t>
  </si>
  <si>
    <t>June</t>
  </si>
  <si>
    <t>July</t>
  </si>
  <si>
    <t>CALLS</t>
  </si>
  <si>
    <t>PUTS</t>
  </si>
  <si>
    <t>Current Stock Price</t>
  </si>
  <si>
    <t>Premiums</t>
  </si>
  <si>
    <t>Date</t>
  </si>
  <si>
    <t>Type</t>
  </si>
  <si>
    <t>Max Loss</t>
  </si>
  <si>
    <t>Max Gain</t>
  </si>
  <si>
    <t>BreakEven</t>
  </si>
  <si>
    <t>Spread</t>
  </si>
  <si>
    <t>$ amount</t>
  </si>
  <si>
    <t>Shares</t>
  </si>
  <si>
    <t>Stock</t>
  </si>
  <si>
    <t>&gt;</t>
  </si>
  <si>
    <t>&lt;</t>
  </si>
  <si>
    <t>=</t>
  </si>
  <si>
    <t xml:space="preserve"> % Ch</t>
  </si>
  <si>
    <t>Action</t>
  </si>
  <si>
    <t>Purchase</t>
  </si>
  <si>
    <t>Sell</t>
  </si>
  <si>
    <t>CALL</t>
  </si>
  <si>
    <t>BreakEven - Lower</t>
  </si>
  <si>
    <t>BreakEven - Upper</t>
  </si>
  <si>
    <t>SPREAD OPTION ANALYSIS</t>
  </si>
  <si>
    <t>Strategy</t>
  </si>
  <si>
    <t>Expected Decline in the price of the stock</t>
  </si>
  <si>
    <t>Expected Moderate rise in the price of the stock</t>
  </si>
  <si>
    <t>Break Even Stock</t>
  </si>
  <si>
    <t>Payoff</t>
  </si>
  <si>
    <t>Profir/(Loss)</t>
  </si>
  <si>
    <t xml:space="preserve"> HPR%</t>
  </si>
  <si>
    <t>Payoff - Purchase</t>
  </si>
  <si>
    <t>Payoff - Sell</t>
  </si>
  <si>
    <t>Net Payoff</t>
  </si>
  <si>
    <t>Expected Decline in the price of the stock
Expect the option not to be exercised</t>
  </si>
  <si>
    <t>N/A</t>
  </si>
  <si>
    <t>Expected Increase in the price of the stock
Expect the option not to be exercised</t>
  </si>
  <si>
    <t>Credit</t>
  </si>
  <si>
    <t>The Calendar spread typically involves buying and selling the same type of option (calls or puts) for the same underlying security at the same strike price, but at different</t>
  </si>
  <si>
    <t>expiration dates.</t>
  </si>
  <si>
    <t>CALENDAR SPREADS (Horizontal Spreads)</t>
  </si>
  <si>
    <t>MONEY SPREADS (Vertical Spreads)</t>
  </si>
  <si>
    <t>Vertical Spread (Money Spreads)</t>
  </si>
  <si>
    <t>Horizontal Sread (Calendat Spread)</t>
  </si>
  <si>
    <t>No Volatility</t>
  </si>
  <si>
    <t>BUTTERFLY SPREADS - USING CALLS</t>
  </si>
  <si>
    <t>BUTTERFLY SPREADS - USING PUTS</t>
  </si>
  <si>
    <t>OTHER MONEY SPREADS</t>
  </si>
  <si>
    <t>BOX SPREADS OR LONG BOX</t>
  </si>
  <si>
    <t>Net</t>
  </si>
  <si>
    <t>CALL/PUT</t>
  </si>
  <si>
    <t>1. BULL SPREADS - USING CALLS (Call Bull Spread)</t>
  </si>
  <si>
    <t>2. BEAR SPREADS - USING PUTS (Bear Put Spread)</t>
  </si>
  <si>
    <t>3. BEAR SPREADS - USING CALLS (Bear Call Spread)</t>
  </si>
  <si>
    <t>4. BULL SPREADS - USING PUTS (Bull Put Spread)</t>
  </si>
  <si>
    <t>Buy Low and Sell the High</t>
  </si>
  <si>
    <t>Buy High and Sell the Low</t>
  </si>
  <si>
    <t>Buy Low, Buy High and Sell the Average twice</t>
  </si>
  <si>
    <t>Buy Call Bull Spread</t>
  </si>
  <si>
    <t>Buy Put Bear Spread</t>
  </si>
  <si>
    <t>XYZ OPTION DATA MAY 14</t>
  </si>
  <si>
    <t>Intrinsic 
Value
(Puts)</t>
  </si>
  <si>
    <t>Intrinsic 
Value
(Calls)</t>
  </si>
  <si>
    <t>Buy Low and Sell High</t>
  </si>
  <si>
    <t>Buy High and Sell Low</t>
  </si>
  <si>
    <t>Stock Price at Expiration: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</si>
</sst>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\ 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0" fontId="2" fillId="0" borderId="0" xfId="0" applyFont="1"/>
    <xf numFmtId="43" fontId="0" fillId="0" borderId="1" xfId="0" applyNumberFormat="1" applyBorder="1"/>
    <xf numFmtId="44" fontId="0" fillId="0" borderId="1" xfId="2" applyFont="1" applyBorder="1"/>
    <xf numFmtId="9" fontId="0" fillId="0" borderId="1" xfId="0" applyNumberFormat="1" applyBorder="1"/>
    <xf numFmtId="10" fontId="0" fillId="0" borderId="1" xfId="3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3" xfId="0" applyNumberFormat="1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2" borderId="3" xfId="0" applyFill="1" applyBorder="1"/>
    <xf numFmtId="0" fontId="0" fillId="2" borderId="1" xfId="0" applyFill="1" applyBorder="1"/>
    <xf numFmtId="0" fontId="0" fillId="0" borderId="0" xfId="0" quotePrefix="1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Border="1"/>
    <xf numFmtId="44" fontId="0" fillId="0" borderId="0" xfId="2" applyFont="1" applyBorder="1"/>
    <xf numFmtId="9" fontId="0" fillId="0" borderId="0" xfId="0" applyNumberFormat="1" applyBorder="1"/>
    <xf numFmtId="43" fontId="0" fillId="0" borderId="0" xfId="0" applyNumberFormat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 applyAlignment="1">
      <alignment horizontal="right"/>
    </xf>
    <xf numFmtId="0" fontId="0" fillId="0" borderId="4" xfId="0" applyFill="1" applyBorder="1"/>
    <xf numFmtId="43" fontId="0" fillId="0" borderId="3" xfId="0" applyNumberFormat="1" applyFill="1" applyBorder="1"/>
    <xf numFmtId="43" fontId="0" fillId="0" borderId="3" xfId="1" applyFont="1" applyFill="1" applyBorder="1"/>
    <xf numFmtId="44" fontId="0" fillId="0" borderId="1" xfId="2" applyFont="1" applyFill="1" applyBorder="1"/>
    <xf numFmtId="9" fontId="0" fillId="0" borderId="1" xfId="3" applyFont="1" applyFill="1" applyBorder="1"/>
    <xf numFmtId="43" fontId="0" fillId="0" borderId="5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3" fontId="3" fillId="0" borderId="0" xfId="1" applyFont="1" applyBorder="1"/>
    <xf numFmtId="44" fontId="0" fillId="0" borderId="5" xfId="2" applyFont="1" applyBorder="1"/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right"/>
    </xf>
    <xf numFmtId="43" fontId="4" fillId="0" borderId="7" xfId="1" applyFont="1" applyBorder="1"/>
    <xf numFmtId="165" fontId="0" fillId="0" borderId="3" xfId="1" applyNumberFormat="1" applyFont="1" applyFill="1" applyBorder="1"/>
    <xf numFmtId="0" fontId="0" fillId="0" borderId="0" xfId="0" applyFill="1" applyAlignment="1">
      <alignment horizontal="centerContinuous" wrapText="1"/>
    </xf>
    <xf numFmtId="0" fontId="0" fillId="0" borderId="0" xfId="0" applyFont="1" applyFill="1" applyAlignment="1">
      <alignment vertical="top"/>
    </xf>
    <xf numFmtId="44" fontId="0" fillId="0" borderId="1" xfId="2" applyFont="1" applyFill="1" applyBorder="1" applyAlignment="1">
      <alignment horizontal="center"/>
    </xf>
    <xf numFmtId="43" fontId="5" fillId="3" borderId="1" xfId="1" applyFont="1" applyFill="1" applyBorder="1"/>
    <xf numFmtId="43" fontId="0" fillId="4" borderId="1" xfId="1" applyFont="1" applyFill="1" applyBorder="1"/>
    <xf numFmtId="43" fontId="5" fillId="4" borderId="1" xfId="1" applyFont="1" applyFill="1" applyBorder="1"/>
    <xf numFmtId="0" fontId="0" fillId="4" borderId="0" xfId="0" applyFill="1"/>
    <xf numFmtId="0" fontId="0" fillId="3" borderId="0" xfId="0" applyFill="1"/>
    <xf numFmtId="0" fontId="6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43" fontId="0" fillId="0" borderId="3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43" fontId="0" fillId="0" borderId="5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7" fillId="3" borderId="0" xfId="0" applyFont="1" applyFill="1"/>
    <xf numFmtId="0" fontId="5" fillId="3" borderId="0" xfId="0" applyFont="1" applyFill="1"/>
    <xf numFmtId="0" fontId="7" fillId="4" borderId="0" xfId="0" applyFont="1" applyFill="1"/>
    <xf numFmtId="0" fontId="5" fillId="4" borderId="0" xfId="0" applyFont="1" applyFill="1"/>
    <xf numFmtId="0" fontId="2" fillId="0" borderId="1" xfId="0" applyFont="1" applyBorder="1"/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tabSelected="1" zoomScale="85" zoomScaleNormal="85" workbookViewId="0">
      <selection activeCell="G22" sqref="G22"/>
    </sheetView>
  </sheetViews>
  <sheetFormatPr defaultRowHeight="14.4" x14ac:dyDescent="0.55000000000000004"/>
  <cols>
    <col min="1" max="1" width="5.62890625" customWidth="1"/>
    <col min="2" max="2" width="20.89453125" customWidth="1"/>
    <col min="3" max="3" width="9.578125" bestFit="1" customWidth="1"/>
    <col min="4" max="4" width="10.15625" customWidth="1"/>
    <col min="9" max="9" width="20.89453125" customWidth="1"/>
    <col min="12" max="12" width="9.83984375" bestFit="1" customWidth="1"/>
  </cols>
  <sheetData>
    <row r="1" spans="1:14" ht="25.8" x14ac:dyDescent="0.95">
      <c r="B1" s="60" t="s">
        <v>27</v>
      </c>
    </row>
    <row r="2" spans="1:14" x14ac:dyDescent="0.55000000000000004">
      <c r="G2" s="59"/>
      <c r="H2" t="s">
        <v>46</v>
      </c>
    </row>
    <row r="3" spans="1:14" x14ac:dyDescent="0.55000000000000004">
      <c r="B3" s="8"/>
      <c r="G3" s="58"/>
      <c r="H3" t="s">
        <v>47</v>
      </c>
    </row>
    <row r="4" spans="1:14" x14ac:dyDescent="0.55000000000000004">
      <c r="B4" s="8" t="s">
        <v>64</v>
      </c>
    </row>
    <row r="5" spans="1:14" ht="43.2" x14ac:dyDescent="0.55000000000000004">
      <c r="B5" s="1"/>
      <c r="C5" s="66" t="s">
        <v>4</v>
      </c>
      <c r="D5" s="66"/>
      <c r="E5" s="66"/>
      <c r="F5" s="66" t="s">
        <v>5</v>
      </c>
      <c r="G5" s="66"/>
      <c r="H5" s="66"/>
      <c r="J5" s="25" t="s">
        <v>66</v>
      </c>
      <c r="K5" s="25" t="s">
        <v>65</v>
      </c>
    </row>
    <row r="6" spans="1:14" x14ac:dyDescent="0.55000000000000004">
      <c r="A6">
        <f>ROW()</f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</v>
      </c>
      <c r="G6" s="3" t="s">
        <v>2</v>
      </c>
      <c r="H6" s="3" t="s">
        <v>3</v>
      </c>
    </row>
    <row r="7" spans="1:14" x14ac:dyDescent="0.55000000000000004">
      <c r="A7">
        <f>ROW()</f>
        <v>7</v>
      </c>
      <c r="B7" s="5">
        <v>115</v>
      </c>
      <c r="C7" s="2">
        <v>9</v>
      </c>
      <c r="D7" s="55">
        <v>15.65</v>
      </c>
      <c r="E7" s="2">
        <v>22.35</v>
      </c>
      <c r="F7" s="2">
        <v>3</v>
      </c>
      <c r="G7" s="2">
        <v>9.5</v>
      </c>
      <c r="H7" s="2">
        <v>13.9</v>
      </c>
      <c r="J7" s="9">
        <f>MAX(0,$C$13-B7)</f>
        <v>7</v>
      </c>
      <c r="K7" s="9">
        <f>MAX(0,B7-$C$13)</f>
        <v>0</v>
      </c>
    </row>
    <row r="8" spans="1:14" x14ac:dyDescent="0.55000000000000004">
      <c r="A8">
        <f>ROW()</f>
        <v>8</v>
      </c>
      <c r="B8" s="5">
        <v>120</v>
      </c>
      <c r="C8" s="56">
        <v>6</v>
      </c>
      <c r="D8" s="57">
        <v>13.75</v>
      </c>
      <c r="E8" s="56">
        <v>18.850000000000001</v>
      </c>
      <c r="F8" s="2">
        <v>4.8499999999999996</v>
      </c>
      <c r="G8" s="2">
        <v>11.75</v>
      </c>
      <c r="H8" s="2">
        <v>16.850000000000001</v>
      </c>
      <c r="J8" s="9">
        <f t="shared" ref="J8:L11" si="0">MAX(0,$C$13-B8)</f>
        <v>2</v>
      </c>
      <c r="K8" s="9">
        <f>MAX(0,B8-$C$13)</f>
        <v>0</v>
      </c>
    </row>
    <row r="9" spans="1:14" x14ac:dyDescent="0.55000000000000004">
      <c r="A9">
        <f>ROW()</f>
        <v>9</v>
      </c>
      <c r="B9" s="5">
        <v>125</v>
      </c>
      <c r="C9" s="2">
        <v>3.85</v>
      </c>
      <c r="D9" s="55">
        <v>11.6</v>
      </c>
      <c r="E9" s="2">
        <v>16.649999999999999</v>
      </c>
      <c r="F9" s="2">
        <v>7.6</v>
      </c>
      <c r="G9" s="2">
        <v>14.5</v>
      </c>
      <c r="H9" s="2">
        <v>19.899999999999999</v>
      </c>
      <c r="J9" s="9">
        <f t="shared" si="0"/>
        <v>0</v>
      </c>
      <c r="K9" s="9">
        <f>MAX(0,B9-$C$13)</f>
        <v>3</v>
      </c>
    </row>
    <row r="10" spans="1:14" x14ac:dyDescent="0.55000000000000004">
      <c r="A10">
        <f>ROW()</f>
        <v>10</v>
      </c>
      <c r="B10" s="5">
        <v>130</v>
      </c>
      <c r="C10" s="2">
        <v>2.75</v>
      </c>
      <c r="D10" s="55">
        <v>10.15</v>
      </c>
      <c r="E10" s="2">
        <v>15.25</v>
      </c>
      <c r="F10" s="2">
        <v>11.25</v>
      </c>
      <c r="G10" s="2">
        <v>17.75</v>
      </c>
      <c r="H10" s="2">
        <v>24.25</v>
      </c>
      <c r="J10" s="9">
        <f t="shared" si="0"/>
        <v>0</v>
      </c>
      <c r="K10" s="9">
        <f>MAX(0,B10-$C$13)</f>
        <v>8</v>
      </c>
    </row>
    <row r="11" spans="1:14" x14ac:dyDescent="0.55000000000000004">
      <c r="A11">
        <f>ROW()</f>
        <v>11</v>
      </c>
      <c r="B11" s="5">
        <v>135</v>
      </c>
      <c r="C11" s="2">
        <v>2.15</v>
      </c>
      <c r="D11" s="55">
        <v>9.4499999999999993</v>
      </c>
      <c r="E11" s="2">
        <v>14.5</v>
      </c>
      <c r="F11" s="2">
        <v>15.35</v>
      </c>
      <c r="G11" s="2">
        <v>21.55</v>
      </c>
      <c r="H11" s="2">
        <v>30.1</v>
      </c>
      <c r="J11" s="9">
        <f t="shared" si="0"/>
        <v>0</v>
      </c>
      <c r="K11" s="9">
        <f>MAX(0,B11-$C$13)</f>
        <v>13</v>
      </c>
    </row>
    <row r="12" spans="1:14" x14ac:dyDescent="0.55000000000000004">
      <c r="A12">
        <f>ROW()</f>
        <v>12</v>
      </c>
    </row>
    <row r="13" spans="1:14" x14ac:dyDescent="0.55000000000000004">
      <c r="A13">
        <f>ROW()</f>
        <v>13</v>
      </c>
      <c r="B13" s="74" t="s">
        <v>6</v>
      </c>
      <c r="C13" s="4">
        <v>122</v>
      </c>
    </row>
    <row r="14" spans="1:14" x14ac:dyDescent="0.55000000000000004">
      <c r="A14">
        <f>ROW()</f>
        <v>14</v>
      </c>
    </row>
    <row r="15" spans="1:14" x14ac:dyDescent="0.55000000000000004">
      <c r="A15">
        <f>ROW()</f>
        <v>15</v>
      </c>
      <c r="B15" s="70" t="s">
        <v>45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55000000000000004">
      <c r="A16">
        <f>ROW()</f>
        <v>16</v>
      </c>
      <c r="B16" s="23" t="s">
        <v>55</v>
      </c>
      <c r="C16" s="24"/>
      <c r="D16" s="24"/>
      <c r="E16" s="24"/>
      <c r="F16" s="24"/>
      <c r="G16" s="24"/>
      <c r="I16" s="23" t="s">
        <v>56</v>
      </c>
      <c r="J16" s="24"/>
      <c r="K16" s="24"/>
      <c r="L16" s="24"/>
      <c r="M16" s="24"/>
      <c r="N16" s="24"/>
    </row>
    <row r="17" spans="1:14" s="33" customFormat="1" ht="14.7" thickBot="1" x14ac:dyDescent="0.6">
      <c r="A17">
        <f>ROW()</f>
        <v>17</v>
      </c>
      <c r="B17" s="34"/>
      <c r="I17" s="34"/>
    </row>
    <row r="18" spans="1:14" ht="14.7" thickBot="1" x14ac:dyDescent="0.6">
      <c r="A18">
        <f>ROW()</f>
        <v>18</v>
      </c>
      <c r="B18" t="s">
        <v>69</v>
      </c>
      <c r="C18" s="50">
        <v>140</v>
      </c>
      <c r="I18" t="s">
        <v>69</v>
      </c>
      <c r="J18" s="50">
        <v>110</v>
      </c>
    </row>
    <row r="19" spans="1:14" x14ac:dyDescent="0.55000000000000004">
      <c r="A19">
        <f>ROW()</f>
        <v>19</v>
      </c>
      <c r="C19" s="46"/>
      <c r="J19" s="46"/>
    </row>
    <row r="20" spans="1:14" s="33" customFormat="1" x14ac:dyDescent="0.55000000000000004">
      <c r="A20">
        <f>ROW()</f>
        <v>20</v>
      </c>
      <c r="B20" s="35" t="s">
        <v>28</v>
      </c>
      <c r="C20" s="33" t="s">
        <v>30</v>
      </c>
      <c r="I20" s="35" t="s">
        <v>28</v>
      </c>
      <c r="J20" s="33" t="s">
        <v>29</v>
      </c>
    </row>
    <row r="21" spans="1:14" x14ac:dyDescent="0.55000000000000004">
      <c r="A21">
        <f>ROW()</f>
        <v>21</v>
      </c>
      <c r="B21" t="s">
        <v>8</v>
      </c>
      <c r="C21" s="67" t="str">
        <f>+D6</f>
        <v>June</v>
      </c>
      <c r="D21" s="67"/>
      <c r="E21" s="67"/>
      <c r="I21" t="s">
        <v>8</v>
      </c>
      <c r="J21" s="67" t="str">
        <f>+D6</f>
        <v>June</v>
      </c>
      <c r="K21" s="27"/>
    </row>
    <row r="22" spans="1:14" x14ac:dyDescent="0.55000000000000004">
      <c r="A22">
        <f>ROW()</f>
        <v>22</v>
      </c>
      <c r="B22" t="s">
        <v>9</v>
      </c>
      <c r="C22" s="67" t="str">
        <f>+C5</f>
        <v>CALLS</v>
      </c>
      <c r="D22" s="67"/>
      <c r="E22" s="67"/>
      <c r="I22" t="s">
        <v>9</v>
      </c>
      <c r="J22" s="67" t="str">
        <f>+F5</f>
        <v>PUTS</v>
      </c>
      <c r="K22" s="27"/>
    </row>
    <row r="23" spans="1:14" x14ac:dyDescent="0.55000000000000004">
      <c r="A23">
        <f>ROW()</f>
        <v>23</v>
      </c>
      <c r="B23" t="s">
        <v>15</v>
      </c>
      <c r="C23" s="67">
        <v>100</v>
      </c>
      <c r="D23" s="67"/>
      <c r="E23" s="67"/>
      <c r="I23" t="s">
        <v>15</v>
      </c>
      <c r="J23" s="67">
        <v>100</v>
      </c>
      <c r="K23" s="27"/>
    </row>
    <row r="24" spans="1:14" x14ac:dyDescent="0.55000000000000004">
      <c r="A24">
        <f>ROW()</f>
        <v>24</v>
      </c>
      <c r="B24" t="s">
        <v>21</v>
      </c>
      <c r="C24" s="67" t="s">
        <v>67</v>
      </c>
      <c r="D24" s="27"/>
      <c r="I24" t="s">
        <v>21</v>
      </c>
      <c r="J24" s="67" t="s">
        <v>68</v>
      </c>
      <c r="K24" s="27"/>
    </row>
    <row r="25" spans="1:14" x14ac:dyDescent="0.55000000000000004">
      <c r="A25">
        <f>ROW()</f>
        <v>25</v>
      </c>
      <c r="B25" t="s">
        <v>21</v>
      </c>
      <c r="C25" s="48" t="s">
        <v>22</v>
      </c>
      <c r="D25" s="48" t="s">
        <v>23</v>
      </c>
      <c r="E25" s="48" t="s">
        <v>13</v>
      </c>
      <c r="I25" t="s">
        <v>21</v>
      </c>
      <c r="J25" s="48" t="s">
        <v>22</v>
      </c>
      <c r="K25" s="48" t="s">
        <v>23</v>
      </c>
      <c r="L25" s="48" t="s">
        <v>13</v>
      </c>
    </row>
    <row r="26" spans="1:14" x14ac:dyDescent="0.55000000000000004">
      <c r="A26">
        <f>ROW()</f>
        <v>26</v>
      </c>
      <c r="B26" t="s">
        <v>0</v>
      </c>
      <c r="C26" s="28">
        <f>+B8</f>
        <v>120</v>
      </c>
      <c r="D26" s="28">
        <f>+B9</f>
        <v>125</v>
      </c>
      <c r="I26" t="s">
        <v>0</v>
      </c>
      <c r="J26" s="28">
        <f>+B9</f>
        <v>125</v>
      </c>
      <c r="K26" s="28">
        <f>+B8</f>
        <v>120</v>
      </c>
    </row>
    <row r="27" spans="1:14" x14ac:dyDescent="0.55000000000000004">
      <c r="A27">
        <f>ROW()</f>
        <v>27</v>
      </c>
      <c r="B27" t="s">
        <v>7</v>
      </c>
      <c r="C27" s="28">
        <f>-D8</f>
        <v>-13.75</v>
      </c>
      <c r="D27" s="28">
        <f>+D9</f>
        <v>11.6</v>
      </c>
      <c r="E27" s="28">
        <f>+C27+D27</f>
        <v>-2.1500000000000004</v>
      </c>
      <c r="I27" t="s">
        <v>7</v>
      </c>
      <c r="J27" s="28">
        <f>-G9</f>
        <v>-14.5</v>
      </c>
      <c r="K27" s="28">
        <f>+G8</f>
        <v>11.75</v>
      </c>
      <c r="L27" s="28">
        <f>+J27+K27</f>
        <v>-2.75</v>
      </c>
    </row>
    <row r="28" spans="1:14" x14ac:dyDescent="0.55000000000000004">
      <c r="A28">
        <f>ROW()</f>
        <v>28</v>
      </c>
    </row>
    <row r="29" spans="1:14" x14ac:dyDescent="0.55000000000000004">
      <c r="A29">
        <f>ROW()</f>
        <v>29</v>
      </c>
      <c r="B29" s="1"/>
      <c r="C29" s="77" t="s">
        <v>13</v>
      </c>
      <c r="D29" s="26" t="s">
        <v>14</v>
      </c>
      <c r="E29" s="26" t="s">
        <v>34</v>
      </c>
      <c r="F29" s="75" t="s">
        <v>16</v>
      </c>
      <c r="G29" s="76"/>
      <c r="I29" s="1"/>
      <c r="J29" s="77" t="s">
        <v>13</v>
      </c>
      <c r="K29" s="26" t="s">
        <v>14</v>
      </c>
      <c r="L29" s="26" t="s">
        <v>34</v>
      </c>
      <c r="M29" s="75" t="s">
        <v>16</v>
      </c>
      <c r="N29" s="76"/>
    </row>
    <row r="30" spans="1:14" s="33" customFormat="1" x14ac:dyDescent="0.55000000000000004">
      <c r="A30">
        <f>ROW()</f>
        <v>30</v>
      </c>
      <c r="B30" s="36" t="s">
        <v>32</v>
      </c>
      <c r="C30" s="41">
        <f>+(C18-C26)-(C18-D26)</f>
        <v>5</v>
      </c>
      <c r="D30" s="42">
        <f>+C30*$C$23</f>
        <v>500</v>
      </c>
      <c r="E30" s="36"/>
      <c r="F30" s="38"/>
      <c r="G30" s="39"/>
      <c r="I30" s="36" t="s">
        <v>32</v>
      </c>
      <c r="J30" s="40">
        <f>IF(J18&gt;J26,0,+(J26-J18)-(K26-J18))</f>
        <v>5</v>
      </c>
      <c r="K30" s="42">
        <f>+J30*$J$23</f>
        <v>500</v>
      </c>
      <c r="L30" s="36"/>
      <c r="M30" s="38"/>
      <c r="N30" s="39"/>
    </row>
    <row r="31" spans="1:14" s="33" customFormat="1" x14ac:dyDescent="0.55000000000000004">
      <c r="A31">
        <f>ROW()</f>
        <v>31</v>
      </c>
      <c r="B31" s="36" t="s">
        <v>33</v>
      </c>
      <c r="C31" s="40">
        <f>+C30+E27</f>
        <v>2.8499999999999996</v>
      </c>
      <c r="D31" s="42">
        <f>+C31*$C$23</f>
        <v>284.99999999999994</v>
      </c>
      <c r="E31" s="43">
        <f>+C31/-E27</f>
        <v>1.3255813953488369</v>
      </c>
      <c r="F31" s="44">
        <f>+C18</f>
        <v>140</v>
      </c>
      <c r="G31" s="39"/>
      <c r="I31" s="36" t="s">
        <v>33</v>
      </c>
      <c r="J31" s="40">
        <f>+J30+L27</f>
        <v>2.25</v>
      </c>
      <c r="K31" s="42">
        <f>+J31*$J$23</f>
        <v>225</v>
      </c>
      <c r="L31" s="43">
        <f>+J31/-$L$27</f>
        <v>0.81818181818181823</v>
      </c>
      <c r="M31" s="38"/>
      <c r="N31" s="39"/>
    </row>
    <row r="32" spans="1:14" s="33" customFormat="1" x14ac:dyDescent="0.55000000000000004">
      <c r="A32">
        <f>ROW()</f>
        <v>32</v>
      </c>
      <c r="B32" s="36"/>
      <c r="C32" s="37"/>
      <c r="D32" s="36"/>
      <c r="E32" s="36"/>
      <c r="F32" s="38"/>
      <c r="G32" s="39"/>
      <c r="I32" s="36"/>
      <c r="J32" s="37"/>
      <c r="K32" s="36"/>
      <c r="L32" s="36"/>
      <c r="M32" s="38"/>
      <c r="N32" s="39"/>
    </row>
    <row r="33" spans="1:14" x14ac:dyDescent="0.55000000000000004">
      <c r="A33">
        <f>ROW()</f>
        <v>33</v>
      </c>
      <c r="B33" s="1" t="s">
        <v>10</v>
      </c>
      <c r="C33" s="16">
        <f>+E27</f>
        <v>-2.1500000000000004</v>
      </c>
      <c r="D33" s="42">
        <f>+C33*$C$23</f>
        <v>-215.00000000000003</v>
      </c>
      <c r="E33" s="43">
        <f>+C33/-$E$27</f>
        <v>-1</v>
      </c>
      <c r="F33" s="18">
        <f>+C26</f>
        <v>120</v>
      </c>
      <c r="G33" s="15" t="s">
        <v>18</v>
      </c>
      <c r="I33" s="1" t="s">
        <v>10</v>
      </c>
      <c r="J33" s="16">
        <f>+L27</f>
        <v>-2.75</v>
      </c>
      <c r="K33" s="42">
        <f t="shared" ref="K33:K34" si="1">+J33*$J$23</f>
        <v>-275</v>
      </c>
      <c r="L33" s="43">
        <f t="shared" ref="L33:L34" si="2">+J33/-$L$27</f>
        <v>-1</v>
      </c>
      <c r="M33" s="18">
        <f>+J26</f>
        <v>125</v>
      </c>
      <c r="N33" s="15" t="s">
        <v>17</v>
      </c>
    </row>
    <row r="34" spans="1:14" x14ac:dyDescent="0.55000000000000004">
      <c r="A34">
        <f>ROW()</f>
        <v>34</v>
      </c>
      <c r="B34" s="1" t="s">
        <v>11</v>
      </c>
      <c r="C34" s="16">
        <f>+(D26-C26)+E27</f>
        <v>2.8499999999999996</v>
      </c>
      <c r="D34" s="42">
        <f>+C34*$C$23</f>
        <v>284.99999999999994</v>
      </c>
      <c r="E34" s="43">
        <f>+C34/-$E$27</f>
        <v>1.3255813953488369</v>
      </c>
      <c r="F34" s="19">
        <f>+D26</f>
        <v>125</v>
      </c>
      <c r="G34" s="13" t="s">
        <v>17</v>
      </c>
      <c r="I34" s="1" t="s">
        <v>11</v>
      </c>
      <c r="J34" s="16">
        <f>+J26-K26+L27</f>
        <v>2.25</v>
      </c>
      <c r="K34" s="42">
        <f t="shared" si="1"/>
        <v>225</v>
      </c>
      <c r="L34" s="43">
        <f t="shared" si="2"/>
        <v>0.81818181818181823</v>
      </c>
      <c r="M34" s="19">
        <f>+K26</f>
        <v>120</v>
      </c>
      <c r="N34" s="13" t="s">
        <v>18</v>
      </c>
    </row>
    <row r="35" spans="1:14" x14ac:dyDescent="0.55000000000000004">
      <c r="A35">
        <f>ROW()</f>
        <v>35</v>
      </c>
    </row>
    <row r="36" spans="1:14" x14ac:dyDescent="0.55000000000000004">
      <c r="A36">
        <f>ROW()</f>
        <v>36</v>
      </c>
      <c r="B36" s="14" t="s">
        <v>31</v>
      </c>
      <c r="C36" s="18"/>
      <c r="D36" s="10">
        <v>0</v>
      </c>
      <c r="E36" s="11">
        <v>0</v>
      </c>
      <c r="F36" s="47">
        <f>+C26-E27</f>
        <v>122.15</v>
      </c>
      <c r="G36" s="15" t="s">
        <v>19</v>
      </c>
      <c r="I36" s="14" t="s">
        <v>12</v>
      </c>
      <c r="J36" s="18"/>
      <c r="K36" s="10">
        <v>0</v>
      </c>
      <c r="L36" s="11">
        <v>0</v>
      </c>
      <c r="M36" s="47">
        <f>+J26+L27</f>
        <v>122.25</v>
      </c>
      <c r="N36" s="15" t="s">
        <v>19</v>
      </c>
    </row>
    <row r="37" spans="1:14" x14ac:dyDescent="0.55000000000000004">
      <c r="A37">
        <f>ROW()</f>
        <v>37</v>
      </c>
    </row>
    <row r="38" spans="1:14" x14ac:dyDescent="0.55000000000000004">
      <c r="A38">
        <f>ROW()</f>
        <v>38</v>
      </c>
      <c r="B38" s="23" t="s">
        <v>57</v>
      </c>
      <c r="C38" s="24"/>
      <c r="D38" s="24"/>
      <c r="E38" s="24"/>
      <c r="F38" s="24"/>
      <c r="G38" s="24"/>
      <c r="I38" s="23" t="s">
        <v>58</v>
      </c>
      <c r="J38" s="24"/>
      <c r="K38" s="24"/>
      <c r="L38" s="24"/>
      <c r="M38" s="24"/>
      <c r="N38" s="24"/>
    </row>
    <row r="39" spans="1:14" s="33" customFormat="1" ht="14.7" thickBot="1" x14ac:dyDescent="0.6">
      <c r="A39">
        <f>ROW()</f>
        <v>39</v>
      </c>
      <c r="B39" s="34"/>
      <c r="I39" s="34"/>
    </row>
    <row r="40" spans="1:14" ht="14.7" thickBot="1" x14ac:dyDescent="0.6">
      <c r="A40">
        <f>ROW()</f>
        <v>40</v>
      </c>
      <c r="B40" t="s">
        <v>69</v>
      </c>
      <c r="C40" s="50">
        <v>140</v>
      </c>
      <c r="I40" t="s">
        <v>69</v>
      </c>
      <c r="J40" s="50">
        <v>125</v>
      </c>
    </row>
    <row r="41" spans="1:14" x14ac:dyDescent="0.55000000000000004">
      <c r="A41">
        <f>ROW()</f>
        <v>41</v>
      </c>
      <c r="C41" s="46"/>
      <c r="J41" s="46"/>
    </row>
    <row r="42" spans="1:14" s="33" customFormat="1" ht="30.6" customHeight="1" x14ac:dyDescent="0.55000000000000004">
      <c r="A42">
        <f>ROW()</f>
        <v>42</v>
      </c>
      <c r="B42" s="53" t="s">
        <v>28</v>
      </c>
      <c r="C42" s="68" t="s">
        <v>38</v>
      </c>
      <c r="D42" s="69"/>
      <c r="E42" s="69"/>
      <c r="F42" s="69"/>
      <c r="G42" s="69"/>
      <c r="I42" s="53" t="s">
        <v>28</v>
      </c>
      <c r="J42" s="68" t="s">
        <v>40</v>
      </c>
      <c r="K42" s="69"/>
      <c r="L42" s="69"/>
      <c r="M42" s="69"/>
      <c r="N42" s="69"/>
    </row>
    <row r="43" spans="1:14" x14ac:dyDescent="0.55000000000000004">
      <c r="A43">
        <f>ROW()</f>
        <v>43</v>
      </c>
      <c r="B43" t="s">
        <v>8</v>
      </c>
      <c r="C43" s="67" t="str">
        <f>+C21</f>
        <v>June</v>
      </c>
      <c r="D43" s="67"/>
      <c r="I43" t="s">
        <v>8</v>
      </c>
      <c r="J43" s="67" t="str">
        <f>+J21</f>
        <v>June</v>
      </c>
      <c r="K43" s="27"/>
    </row>
    <row r="44" spans="1:14" x14ac:dyDescent="0.55000000000000004">
      <c r="A44">
        <f>ROW()</f>
        <v>44</v>
      </c>
      <c r="B44" t="s">
        <v>9</v>
      </c>
      <c r="C44" s="67" t="str">
        <f>+C22</f>
        <v>CALLS</v>
      </c>
      <c r="D44" s="67"/>
      <c r="I44" t="s">
        <v>9</v>
      </c>
      <c r="J44" s="67" t="str">
        <f>+J22</f>
        <v>PUTS</v>
      </c>
      <c r="K44" s="27"/>
    </row>
    <row r="45" spans="1:14" x14ac:dyDescent="0.55000000000000004">
      <c r="A45">
        <f>ROW()</f>
        <v>45</v>
      </c>
      <c r="B45" t="s">
        <v>15</v>
      </c>
      <c r="C45" s="67">
        <f>+C23</f>
        <v>100</v>
      </c>
      <c r="D45" s="67"/>
      <c r="I45" t="s">
        <v>15</v>
      </c>
      <c r="J45" s="67">
        <f>+J23</f>
        <v>100</v>
      </c>
      <c r="K45" s="27"/>
    </row>
    <row r="46" spans="1:14" x14ac:dyDescent="0.55000000000000004">
      <c r="A46">
        <f>ROW()</f>
        <v>46</v>
      </c>
      <c r="B46" t="s">
        <v>21</v>
      </c>
      <c r="C46" s="67" t="s">
        <v>60</v>
      </c>
      <c r="D46" s="27"/>
      <c r="I46" t="s">
        <v>21</v>
      </c>
      <c r="J46" s="67" t="s">
        <v>59</v>
      </c>
      <c r="K46" s="27"/>
    </row>
    <row r="47" spans="1:14" x14ac:dyDescent="0.55000000000000004">
      <c r="A47">
        <f>ROW()</f>
        <v>47</v>
      </c>
      <c r="B47" t="s">
        <v>21</v>
      </c>
      <c r="C47" s="49" t="s">
        <v>22</v>
      </c>
      <c r="D47" s="49" t="s">
        <v>23</v>
      </c>
      <c r="E47" s="48" t="s">
        <v>13</v>
      </c>
      <c r="I47" t="s">
        <v>21</v>
      </c>
      <c r="J47" s="49" t="s">
        <v>22</v>
      </c>
      <c r="K47" s="49" t="s">
        <v>23</v>
      </c>
      <c r="L47" s="48" t="s">
        <v>13</v>
      </c>
    </row>
    <row r="48" spans="1:14" x14ac:dyDescent="0.55000000000000004">
      <c r="A48">
        <f>ROW()</f>
        <v>48</v>
      </c>
      <c r="B48" t="s">
        <v>0</v>
      </c>
      <c r="C48" s="28">
        <f>+B9</f>
        <v>125</v>
      </c>
      <c r="D48" s="28">
        <f>+B8</f>
        <v>120</v>
      </c>
      <c r="I48" t="s">
        <v>0</v>
      </c>
      <c r="J48" s="28">
        <f>+B8</f>
        <v>120</v>
      </c>
      <c r="K48" s="28">
        <f>+B9</f>
        <v>125</v>
      </c>
    </row>
    <row r="49" spans="1:14" x14ac:dyDescent="0.55000000000000004">
      <c r="A49">
        <f>ROW()</f>
        <v>49</v>
      </c>
      <c r="B49" t="s">
        <v>7</v>
      </c>
      <c r="C49" s="28">
        <f>-D9</f>
        <v>-11.6</v>
      </c>
      <c r="D49" s="28">
        <f>+D8</f>
        <v>13.75</v>
      </c>
      <c r="E49" s="28">
        <f>+C49+D49</f>
        <v>2.1500000000000004</v>
      </c>
      <c r="F49" t="s">
        <v>41</v>
      </c>
      <c r="I49" t="s">
        <v>7</v>
      </c>
      <c r="J49" s="28">
        <f>-G8</f>
        <v>-11.75</v>
      </c>
      <c r="K49" s="28">
        <f>G9</f>
        <v>14.5</v>
      </c>
      <c r="L49" s="28">
        <f>+J49+K49</f>
        <v>2.75</v>
      </c>
      <c r="M49" t="s">
        <v>41</v>
      </c>
    </row>
    <row r="50" spans="1:14" x14ac:dyDescent="0.55000000000000004">
      <c r="A50">
        <f>ROW()</f>
        <v>50</v>
      </c>
    </row>
    <row r="51" spans="1:14" x14ac:dyDescent="0.55000000000000004">
      <c r="A51">
        <f>ROW()</f>
        <v>51</v>
      </c>
    </row>
    <row r="52" spans="1:14" x14ac:dyDescent="0.55000000000000004">
      <c r="A52">
        <f>ROW()</f>
        <v>52</v>
      </c>
      <c r="B52" s="1"/>
      <c r="C52" s="77" t="s">
        <v>13</v>
      </c>
      <c r="D52" s="26" t="s">
        <v>14</v>
      </c>
      <c r="E52" s="26" t="s">
        <v>34</v>
      </c>
      <c r="F52" s="75" t="s">
        <v>16</v>
      </c>
      <c r="G52" s="76"/>
      <c r="I52" s="1"/>
      <c r="J52" s="77" t="s">
        <v>13</v>
      </c>
      <c r="K52" s="26" t="s">
        <v>14</v>
      </c>
      <c r="L52" s="26" t="s">
        <v>34</v>
      </c>
      <c r="M52" s="75" t="s">
        <v>16</v>
      </c>
      <c r="N52" s="76"/>
    </row>
    <row r="53" spans="1:14" s="33" customFormat="1" x14ac:dyDescent="0.55000000000000004">
      <c r="A53">
        <f>ROW()</f>
        <v>53</v>
      </c>
      <c r="B53" s="36" t="s">
        <v>35</v>
      </c>
      <c r="C53" s="51">
        <f>MAX(0,C40-C48)</f>
        <v>15</v>
      </c>
      <c r="D53" s="42"/>
      <c r="E53" s="36"/>
      <c r="F53" s="38"/>
      <c r="G53" s="39"/>
      <c r="I53" s="36" t="s">
        <v>35</v>
      </c>
      <c r="J53" s="51">
        <f>MAX(0,J48-J40)</f>
        <v>0</v>
      </c>
      <c r="K53" s="42"/>
      <c r="L53" s="36"/>
      <c r="M53" s="38"/>
      <c r="N53" s="39"/>
    </row>
    <row r="54" spans="1:14" s="33" customFormat="1" x14ac:dyDescent="0.55000000000000004">
      <c r="A54">
        <f>ROW()</f>
        <v>54</v>
      </c>
      <c r="B54" s="36" t="s">
        <v>36</v>
      </c>
      <c r="C54" s="51">
        <f>MIN(0,-(C40-D48))</f>
        <v>-20</v>
      </c>
      <c r="D54" s="42"/>
      <c r="E54" s="36"/>
      <c r="F54" s="38"/>
      <c r="G54" s="39"/>
      <c r="I54" s="36" t="s">
        <v>36</v>
      </c>
      <c r="J54" s="51">
        <f>-MAX(0,K48-J40)</f>
        <v>0</v>
      </c>
      <c r="K54" s="42"/>
      <c r="L54" s="36"/>
      <c r="M54" s="38"/>
      <c r="N54" s="39"/>
    </row>
    <row r="55" spans="1:14" s="33" customFormat="1" x14ac:dyDescent="0.55000000000000004">
      <c r="A55">
        <f>ROW()</f>
        <v>55</v>
      </c>
      <c r="B55" s="36" t="s">
        <v>37</v>
      </c>
      <c r="C55" s="51">
        <f>+C54+C53</f>
        <v>-5</v>
      </c>
      <c r="D55" s="42">
        <f>+C55*C45</f>
        <v>-500</v>
      </c>
      <c r="E55" s="36"/>
      <c r="F55" s="38"/>
      <c r="G55" s="39"/>
      <c r="I55" s="36" t="s">
        <v>37</v>
      </c>
      <c r="J55" s="51">
        <f>+J53+J54</f>
        <v>0</v>
      </c>
      <c r="K55" s="42"/>
      <c r="L55" s="36"/>
      <c r="M55" s="38"/>
      <c r="N55" s="39"/>
    </row>
    <row r="56" spans="1:14" s="33" customFormat="1" x14ac:dyDescent="0.55000000000000004">
      <c r="A56">
        <f>ROW()</f>
        <v>56</v>
      </c>
      <c r="B56" s="36" t="s">
        <v>33</v>
      </c>
      <c r="C56" s="40">
        <f>+C55+E49</f>
        <v>-2.8499999999999996</v>
      </c>
      <c r="D56" s="42">
        <f>+C56*C45</f>
        <v>-284.99999999999994</v>
      </c>
      <c r="E56" s="43"/>
      <c r="F56" s="44">
        <f>+F31</f>
        <v>140</v>
      </c>
      <c r="G56" s="39"/>
      <c r="I56" s="36" t="s">
        <v>33</v>
      </c>
      <c r="J56" s="40">
        <f>+L49</f>
        <v>2.75</v>
      </c>
      <c r="K56" s="42">
        <f>+J56*J45</f>
        <v>275</v>
      </c>
      <c r="L56" s="43"/>
      <c r="M56" s="44">
        <f>+J40</f>
        <v>125</v>
      </c>
      <c r="N56" s="39"/>
    </row>
    <row r="57" spans="1:14" s="33" customFormat="1" x14ac:dyDescent="0.55000000000000004">
      <c r="A57">
        <f>ROW()</f>
        <v>57</v>
      </c>
      <c r="B57" s="36"/>
      <c r="C57" s="37"/>
      <c r="D57" s="36"/>
      <c r="E57" s="36"/>
      <c r="F57" s="38"/>
      <c r="G57" s="39"/>
      <c r="I57" s="36"/>
      <c r="J57" s="37"/>
      <c r="K57" s="36"/>
      <c r="L57" s="36"/>
      <c r="M57" s="38"/>
      <c r="N57" s="39"/>
    </row>
    <row r="58" spans="1:14" x14ac:dyDescent="0.55000000000000004">
      <c r="A58">
        <f>ROW()</f>
        <v>58</v>
      </c>
      <c r="B58" s="1" t="s">
        <v>10</v>
      </c>
      <c r="C58" s="16">
        <f>+D48-C48+E49</f>
        <v>-2.8499999999999996</v>
      </c>
      <c r="D58" s="54" t="s">
        <v>39</v>
      </c>
      <c r="E58" s="43"/>
      <c r="F58" s="18">
        <f>+C51</f>
        <v>0</v>
      </c>
      <c r="G58" s="15" t="s">
        <v>18</v>
      </c>
      <c r="I58" s="1" t="s">
        <v>10</v>
      </c>
      <c r="J58" s="16">
        <f>-(+K48-J48-L49)</f>
        <v>-2.25</v>
      </c>
      <c r="K58" s="42" t="s">
        <v>39</v>
      </c>
      <c r="L58" s="43"/>
      <c r="M58" s="18"/>
      <c r="N58" s="15"/>
    </row>
    <row r="59" spans="1:14" x14ac:dyDescent="0.55000000000000004">
      <c r="A59">
        <f>ROW()</f>
        <v>59</v>
      </c>
      <c r="B59" s="1" t="s">
        <v>11</v>
      </c>
      <c r="C59" s="16">
        <f>+E49</f>
        <v>2.1500000000000004</v>
      </c>
      <c r="D59" s="54" t="s">
        <v>39</v>
      </c>
      <c r="E59" s="43"/>
      <c r="F59" s="19">
        <f>+D51</f>
        <v>0</v>
      </c>
      <c r="G59" s="13" t="s">
        <v>17</v>
      </c>
      <c r="I59" s="1" t="s">
        <v>11</v>
      </c>
      <c r="J59" s="16">
        <f>+L49</f>
        <v>2.75</v>
      </c>
      <c r="K59" s="42" t="s">
        <v>39</v>
      </c>
      <c r="L59" s="43"/>
      <c r="M59" s="19"/>
      <c r="N59" s="13"/>
    </row>
    <row r="60" spans="1:14" x14ac:dyDescent="0.55000000000000004">
      <c r="A60">
        <f>ROW()</f>
        <v>60</v>
      </c>
    </row>
    <row r="61" spans="1:14" x14ac:dyDescent="0.55000000000000004">
      <c r="A61">
        <f>ROW()</f>
        <v>61</v>
      </c>
      <c r="B61" s="14" t="s">
        <v>31</v>
      </c>
      <c r="C61" s="18"/>
      <c r="D61" s="10"/>
      <c r="E61" s="11"/>
      <c r="F61" s="47">
        <f>+D48+E49</f>
        <v>122.15</v>
      </c>
      <c r="G61" s="15"/>
      <c r="I61" s="14" t="s">
        <v>31</v>
      </c>
      <c r="J61" s="18"/>
      <c r="K61" s="10"/>
      <c r="L61" s="11"/>
      <c r="M61" s="47">
        <f>+K48-L49</f>
        <v>122.25</v>
      </c>
      <c r="N61" s="15"/>
    </row>
    <row r="62" spans="1:14" x14ac:dyDescent="0.55000000000000004">
      <c r="A62">
        <f>ROW()</f>
        <v>62</v>
      </c>
      <c r="B62" s="29"/>
      <c r="C62" s="29"/>
      <c r="D62" s="30"/>
      <c r="E62" s="31"/>
      <c r="F62" s="32"/>
      <c r="G62" s="29"/>
      <c r="I62" s="29"/>
      <c r="J62" s="29"/>
      <c r="K62" s="30"/>
      <c r="L62" s="31"/>
      <c r="M62" s="32"/>
      <c r="N62" s="29"/>
    </row>
    <row r="63" spans="1:14" x14ac:dyDescent="0.55000000000000004">
      <c r="A63">
        <f>ROW()</f>
        <v>63</v>
      </c>
      <c r="B63" s="70" t="s">
        <v>51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x14ac:dyDescent="0.55000000000000004">
      <c r="A64">
        <f>ROW()</f>
        <v>64</v>
      </c>
      <c r="B64" s="23" t="s">
        <v>49</v>
      </c>
      <c r="C64" s="24"/>
      <c r="D64" s="24"/>
      <c r="E64" s="24"/>
      <c r="F64" s="24"/>
      <c r="G64" s="24"/>
      <c r="I64" s="23" t="s">
        <v>50</v>
      </c>
      <c r="J64" s="24"/>
      <c r="K64" s="24"/>
      <c r="L64" s="24"/>
      <c r="M64" s="24"/>
      <c r="N64" s="24"/>
    </row>
    <row r="65" spans="1:14" s="33" customFormat="1" ht="14.7" thickBot="1" x14ac:dyDescent="0.6">
      <c r="A65">
        <f>ROW()</f>
        <v>65</v>
      </c>
      <c r="B65" s="34"/>
      <c r="I65" s="34"/>
    </row>
    <row r="66" spans="1:14" ht="14.7" thickBot="1" x14ac:dyDescent="0.6">
      <c r="A66">
        <f>ROW()</f>
        <v>66</v>
      </c>
      <c r="B66" t="s">
        <v>69</v>
      </c>
      <c r="C66" s="50">
        <v>125</v>
      </c>
      <c r="I66" t="s">
        <v>69</v>
      </c>
      <c r="J66" s="50">
        <v>125</v>
      </c>
    </row>
    <row r="67" spans="1:14" x14ac:dyDescent="0.55000000000000004">
      <c r="A67">
        <f>ROW()</f>
        <v>67</v>
      </c>
      <c r="C67" s="46"/>
      <c r="J67" s="46"/>
    </row>
    <row r="68" spans="1:14" s="33" customFormat="1" ht="14.7" customHeight="1" x14ac:dyDescent="0.55000000000000004">
      <c r="A68">
        <f>ROW()</f>
        <v>68</v>
      </c>
      <c r="B68" s="53" t="s">
        <v>28</v>
      </c>
      <c r="C68" s="62" t="s">
        <v>48</v>
      </c>
      <c r="D68" s="52"/>
      <c r="E68" s="52"/>
      <c r="F68" s="52"/>
      <c r="G68" s="52"/>
      <c r="I68" s="53" t="s">
        <v>28</v>
      </c>
      <c r="J68" s="62" t="s">
        <v>48</v>
      </c>
      <c r="K68" s="52"/>
      <c r="L68" s="52"/>
      <c r="M68" s="52"/>
      <c r="N68" s="52"/>
    </row>
    <row r="69" spans="1:14" x14ac:dyDescent="0.55000000000000004">
      <c r="A69">
        <f>ROW()</f>
        <v>69</v>
      </c>
      <c r="B69" t="s">
        <v>8</v>
      </c>
      <c r="C69" s="27" t="s">
        <v>2</v>
      </c>
      <c r="I69" t="s">
        <v>8</v>
      </c>
      <c r="J69" s="27" t="s">
        <v>2</v>
      </c>
    </row>
    <row r="70" spans="1:14" x14ac:dyDescent="0.55000000000000004">
      <c r="A70">
        <f>ROW()</f>
        <v>70</v>
      </c>
      <c r="B70" t="s">
        <v>9</v>
      </c>
      <c r="C70" s="27" t="s">
        <v>24</v>
      </c>
      <c r="I70" t="s">
        <v>9</v>
      </c>
      <c r="J70" s="27" t="s">
        <v>5</v>
      </c>
    </row>
    <row r="71" spans="1:14" x14ac:dyDescent="0.55000000000000004">
      <c r="A71">
        <f>ROW()</f>
        <v>71</v>
      </c>
      <c r="B71" t="s">
        <v>15</v>
      </c>
      <c r="C71">
        <v>100</v>
      </c>
      <c r="I71" t="s">
        <v>15</v>
      </c>
      <c r="J71">
        <v>100</v>
      </c>
    </row>
    <row r="72" spans="1:14" x14ac:dyDescent="0.55000000000000004">
      <c r="A72">
        <f>ROW()</f>
        <v>72</v>
      </c>
      <c r="B72" t="s">
        <v>21</v>
      </c>
      <c r="C72" s="67" t="s">
        <v>61</v>
      </c>
      <c r="D72" s="27"/>
      <c r="I72" t="s">
        <v>21</v>
      </c>
      <c r="J72" s="67" t="s">
        <v>61</v>
      </c>
    </row>
    <row r="73" spans="1:14" x14ac:dyDescent="0.55000000000000004">
      <c r="A73">
        <f>ROW()</f>
        <v>73</v>
      </c>
      <c r="B73" t="s">
        <v>21</v>
      </c>
      <c r="C73" s="49" t="s">
        <v>22</v>
      </c>
      <c r="D73" s="61" t="s">
        <v>23</v>
      </c>
      <c r="E73" s="61" t="s">
        <v>23</v>
      </c>
      <c r="F73" s="49" t="s">
        <v>22</v>
      </c>
      <c r="G73" s="24" t="s">
        <v>13</v>
      </c>
      <c r="I73" t="s">
        <v>21</v>
      </c>
      <c r="J73" s="49" t="s">
        <v>22</v>
      </c>
      <c r="K73" s="61" t="s">
        <v>23</v>
      </c>
      <c r="L73" s="61" t="s">
        <v>23</v>
      </c>
      <c r="M73" s="49" t="s">
        <v>22</v>
      </c>
      <c r="N73" s="24" t="s">
        <v>13</v>
      </c>
    </row>
    <row r="74" spans="1:14" x14ac:dyDescent="0.55000000000000004">
      <c r="A74">
        <f>ROW()</f>
        <v>74</v>
      </c>
      <c r="B74" t="s">
        <v>0</v>
      </c>
      <c r="C74" s="7">
        <f>+B7</f>
        <v>115</v>
      </c>
      <c r="D74" s="7">
        <f>+B8</f>
        <v>120</v>
      </c>
      <c r="E74" s="7">
        <f>+D74</f>
        <v>120</v>
      </c>
      <c r="F74" s="7">
        <v>130</v>
      </c>
      <c r="I74" t="s">
        <v>0</v>
      </c>
      <c r="J74" s="7">
        <f>+B7</f>
        <v>115</v>
      </c>
      <c r="K74" s="7">
        <f>+B8</f>
        <v>120</v>
      </c>
      <c r="L74" s="7">
        <f>+B8</f>
        <v>120</v>
      </c>
      <c r="M74" s="7">
        <f>+B9</f>
        <v>125</v>
      </c>
    </row>
    <row r="75" spans="1:14" x14ac:dyDescent="0.55000000000000004">
      <c r="A75">
        <f>ROW()</f>
        <v>75</v>
      </c>
      <c r="B75" t="s">
        <v>7</v>
      </c>
      <c r="C75" s="7">
        <f>-D7</f>
        <v>-15.65</v>
      </c>
      <c r="D75" s="7">
        <f>+D8</f>
        <v>13.75</v>
      </c>
      <c r="E75" s="7">
        <f>+D75</f>
        <v>13.75</v>
      </c>
      <c r="F75" s="6">
        <f>-D9</f>
        <v>-11.6</v>
      </c>
      <c r="G75" s="6">
        <f>SUM(C75:F75)</f>
        <v>0.25</v>
      </c>
      <c r="I75" t="s">
        <v>7</v>
      </c>
      <c r="J75" s="7">
        <f>-G7</f>
        <v>-9.5</v>
      </c>
      <c r="K75" s="7">
        <f>+G8</f>
        <v>11.75</v>
      </c>
      <c r="L75" s="7">
        <f>+G8</f>
        <v>11.75</v>
      </c>
      <c r="M75" s="6">
        <f>-G9</f>
        <v>-14.5</v>
      </c>
      <c r="N75" s="6">
        <f>SUM(J75:M75)</f>
        <v>-0.5</v>
      </c>
    </row>
    <row r="76" spans="1:14" x14ac:dyDescent="0.55000000000000004">
      <c r="A76">
        <f>ROW()</f>
        <v>76</v>
      </c>
      <c r="D76" s="22"/>
      <c r="K76" s="22"/>
    </row>
    <row r="77" spans="1:14" x14ac:dyDescent="0.55000000000000004">
      <c r="A77">
        <f>ROW()</f>
        <v>77</v>
      </c>
    </row>
    <row r="78" spans="1:14" x14ac:dyDescent="0.55000000000000004">
      <c r="A78">
        <f>ROW()</f>
        <v>78</v>
      </c>
      <c r="B78" s="1"/>
      <c r="C78" s="77" t="s">
        <v>13</v>
      </c>
      <c r="D78" s="26" t="s">
        <v>14</v>
      </c>
      <c r="E78" s="26" t="s">
        <v>34</v>
      </c>
      <c r="F78" s="75" t="s">
        <v>16</v>
      </c>
      <c r="G78" s="76"/>
      <c r="I78" s="1"/>
      <c r="J78" s="77" t="s">
        <v>13</v>
      </c>
      <c r="K78" s="26" t="s">
        <v>14</v>
      </c>
      <c r="L78" s="26" t="s">
        <v>34</v>
      </c>
      <c r="M78" s="75" t="s">
        <v>16</v>
      </c>
      <c r="N78" s="76"/>
    </row>
    <row r="79" spans="1:14" s="33" customFormat="1" x14ac:dyDescent="0.55000000000000004">
      <c r="A79">
        <f>ROW()</f>
        <v>79</v>
      </c>
      <c r="B79" s="36" t="s">
        <v>35</v>
      </c>
      <c r="C79" s="51">
        <f>MAX(0,C66-C74)</f>
        <v>10</v>
      </c>
      <c r="D79" s="42"/>
      <c r="E79" s="36"/>
      <c r="F79" s="38"/>
      <c r="G79" s="39"/>
      <c r="I79" s="36" t="s">
        <v>35</v>
      </c>
      <c r="J79" s="51">
        <f>MAX(0,J74-J66)</f>
        <v>0</v>
      </c>
      <c r="K79" s="42"/>
      <c r="L79" s="36"/>
      <c r="M79" s="38"/>
      <c r="N79" s="39"/>
    </row>
    <row r="80" spans="1:14" s="33" customFormat="1" x14ac:dyDescent="0.55000000000000004">
      <c r="A80">
        <f>ROW()</f>
        <v>80</v>
      </c>
      <c r="B80" s="36" t="s">
        <v>36</v>
      </c>
      <c r="C80" s="51">
        <f>MIN(0,D74-C66)</f>
        <v>-5</v>
      </c>
      <c r="D80" s="42"/>
      <c r="E80" s="36"/>
      <c r="F80" s="38"/>
      <c r="G80" s="39"/>
      <c r="I80" s="36" t="s">
        <v>36</v>
      </c>
      <c r="J80" s="51">
        <f>MIN(0,J66-K74)</f>
        <v>0</v>
      </c>
      <c r="K80" s="42"/>
      <c r="L80" s="36"/>
      <c r="M80" s="38"/>
      <c r="N80" s="39"/>
    </row>
    <row r="81" spans="1:14" s="33" customFormat="1" x14ac:dyDescent="0.55000000000000004">
      <c r="A81">
        <f>ROW()</f>
        <v>81</v>
      </c>
      <c r="B81" s="36" t="s">
        <v>36</v>
      </c>
      <c r="C81" s="51">
        <f>MIN(0,E74-C66)</f>
        <v>-5</v>
      </c>
      <c r="D81" s="42"/>
      <c r="E81" s="36"/>
      <c r="F81" s="38"/>
      <c r="G81" s="39"/>
      <c r="I81" s="36" t="s">
        <v>36</v>
      </c>
      <c r="J81" s="51">
        <f>MIN(0,J66-L74)</f>
        <v>0</v>
      </c>
      <c r="K81" s="42"/>
      <c r="L81" s="36"/>
      <c r="M81" s="38"/>
      <c r="N81" s="39"/>
    </row>
    <row r="82" spans="1:14" s="33" customFormat="1" x14ac:dyDescent="0.55000000000000004">
      <c r="A82">
        <f>ROW()</f>
        <v>82</v>
      </c>
      <c r="B82" s="36" t="s">
        <v>35</v>
      </c>
      <c r="C82" s="51">
        <f>MAX(0,C66-F74)</f>
        <v>0</v>
      </c>
      <c r="D82" s="42"/>
      <c r="E82" s="36"/>
      <c r="F82" s="38"/>
      <c r="G82" s="39"/>
      <c r="I82" s="36" t="s">
        <v>35</v>
      </c>
      <c r="J82" s="51">
        <f>MAX(0,M74-J66)</f>
        <v>0</v>
      </c>
      <c r="K82" s="42"/>
      <c r="L82" s="36"/>
      <c r="M82" s="38"/>
      <c r="N82" s="39"/>
    </row>
    <row r="83" spans="1:14" s="33" customFormat="1" x14ac:dyDescent="0.55000000000000004">
      <c r="A83">
        <f>ROW()</f>
        <v>83</v>
      </c>
      <c r="B83" s="36" t="s">
        <v>37</v>
      </c>
      <c r="C83" s="51">
        <f>SUM(C79:C82)</f>
        <v>0</v>
      </c>
      <c r="D83" s="42"/>
      <c r="E83" s="36"/>
      <c r="F83" s="38"/>
      <c r="G83" s="39"/>
      <c r="I83" s="36" t="s">
        <v>37</v>
      </c>
      <c r="J83" s="51">
        <f>SUM(J79:J82)</f>
        <v>0</v>
      </c>
      <c r="K83" s="42"/>
      <c r="L83" s="36"/>
      <c r="M83" s="38"/>
      <c r="N83" s="39"/>
    </row>
    <row r="84" spans="1:14" s="33" customFormat="1" x14ac:dyDescent="0.55000000000000004">
      <c r="A84">
        <f>ROW()</f>
        <v>84</v>
      </c>
      <c r="B84" s="36" t="s">
        <v>33</v>
      </c>
      <c r="C84" s="40">
        <f>+C83+G75</f>
        <v>0.25</v>
      </c>
      <c r="D84" s="42">
        <f>+C84*C71</f>
        <v>25</v>
      </c>
      <c r="E84" s="43"/>
      <c r="F84" s="44">
        <f>+F56</f>
        <v>140</v>
      </c>
      <c r="G84" s="39"/>
      <c r="I84" s="36" t="s">
        <v>33</v>
      </c>
      <c r="J84" s="40">
        <f>+J83+N75</f>
        <v>-0.5</v>
      </c>
      <c r="K84" s="42">
        <f>+J84*J71</f>
        <v>-50</v>
      </c>
      <c r="L84" s="43"/>
      <c r="M84" s="44">
        <f>+M56</f>
        <v>125</v>
      </c>
      <c r="N84" s="39"/>
    </row>
    <row r="85" spans="1:14" s="33" customFormat="1" x14ac:dyDescent="0.55000000000000004">
      <c r="A85">
        <f>ROW()</f>
        <v>85</v>
      </c>
      <c r="B85" s="36"/>
      <c r="C85" s="37"/>
      <c r="D85" s="36"/>
      <c r="E85" s="36"/>
      <c r="F85" s="38"/>
      <c r="G85" s="39"/>
      <c r="I85" s="36"/>
      <c r="J85" s="37"/>
      <c r="K85" s="36"/>
      <c r="L85" s="36"/>
      <c r="M85" s="38"/>
      <c r="N85" s="39"/>
    </row>
    <row r="86" spans="1:14" x14ac:dyDescent="0.55000000000000004">
      <c r="A86">
        <f>ROW()</f>
        <v>86</v>
      </c>
      <c r="B86" s="1" t="s">
        <v>10</v>
      </c>
      <c r="C86" s="63" t="str">
        <f>IF(G75&gt;0,"N/A",+G75)</f>
        <v>N/A</v>
      </c>
      <c r="D86" s="64" t="str">
        <f>IF(G75&gt;0,"N/A",C86*C71)</f>
        <v>N/A</v>
      </c>
      <c r="E86" s="11"/>
      <c r="F86" s="18">
        <f>+C74</f>
        <v>115</v>
      </c>
      <c r="G86" s="15" t="s">
        <v>18</v>
      </c>
      <c r="H86" s="33"/>
      <c r="I86" s="1" t="s">
        <v>10</v>
      </c>
      <c r="J86" s="16">
        <f>IF(N75&gt;0,"N/A",+N75)</f>
        <v>-0.5</v>
      </c>
      <c r="K86" s="10">
        <f>+J86*J71</f>
        <v>-50</v>
      </c>
      <c r="L86" s="11"/>
      <c r="M86" s="18">
        <f>+J74</f>
        <v>115</v>
      </c>
      <c r="N86" s="15" t="s">
        <v>18</v>
      </c>
    </row>
    <row r="87" spans="1:14" x14ac:dyDescent="0.55000000000000004">
      <c r="A87">
        <f>ROW()</f>
        <v>87</v>
      </c>
      <c r="B87" s="1" t="s">
        <v>11</v>
      </c>
      <c r="C87" s="16">
        <f>+(D74-C74+G75)</f>
        <v>5.25</v>
      </c>
      <c r="D87" s="10">
        <f>+C87*C71</f>
        <v>525</v>
      </c>
      <c r="E87" s="12"/>
      <c r="F87" s="19">
        <f>+D74</f>
        <v>120</v>
      </c>
      <c r="G87" s="13" t="s">
        <v>19</v>
      </c>
      <c r="H87" s="33"/>
      <c r="I87" s="1" t="s">
        <v>11</v>
      </c>
      <c r="J87" s="16">
        <f>+(K74-J74+N75)</f>
        <v>4.5</v>
      </c>
      <c r="K87" s="10">
        <f>+J87*J71</f>
        <v>450</v>
      </c>
      <c r="L87" s="12"/>
      <c r="M87" s="19">
        <f>+K74</f>
        <v>120</v>
      </c>
      <c r="N87" s="13" t="s">
        <v>19</v>
      </c>
    </row>
    <row r="88" spans="1:14" x14ac:dyDescent="0.55000000000000004">
      <c r="A88">
        <f>ROW()</f>
        <v>88</v>
      </c>
      <c r="B88" s="14" t="s">
        <v>25</v>
      </c>
      <c r="C88" s="17"/>
      <c r="D88" s="10"/>
      <c r="E88" s="11"/>
      <c r="F88" s="65" t="str">
        <f>IF(G75&gt;0,"N/A",C74-G75)</f>
        <v>N/A</v>
      </c>
      <c r="G88" s="15" t="s">
        <v>19</v>
      </c>
      <c r="H88" s="33"/>
      <c r="I88" s="14" t="s">
        <v>25</v>
      </c>
      <c r="J88" s="17"/>
      <c r="K88" s="10"/>
      <c r="L88" s="11"/>
      <c r="M88" s="65">
        <f>IF(N75&gt;0,"N/A",J74-N75)</f>
        <v>115.5</v>
      </c>
      <c r="N88" s="15" t="s">
        <v>19</v>
      </c>
    </row>
    <row r="89" spans="1:14" x14ac:dyDescent="0.55000000000000004">
      <c r="A89">
        <f>ROW()</f>
        <v>89</v>
      </c>
      <c r="B89" s="14" t="s">
        <v>26</v>
      </c>
      <c r="C89" s="17"/>
      <c r="D89" s="10"/>
      <c r="E89" s="11"/>
      <c r="F89" s="65" t="str">
        <f>IF(G75&gt;0,"N/A",F74+G75)</f>
        <v>N/A</v>
      </c>
      <c r="G89" s="15" t="s">
        <v>19</v>
      </c>
      <c r="H89" s="33"/>
      <c r="I89" s="14" t="s">
        <v>26</v>
      </c>
      <c r="J89" s="17"/>
      <c r="K89" s="10"/>
      <c r="L89" s="11"/>
      <c r="M89" s="65">
        <f>IF(N75&gt;0,"N/A",M74+N75)</f>
        <v>124.5</v>
      </c>
      <c r="N89" s="15" t="s">
        <v>19</v>
      </c>
    </row>
    <row r="90" spans="1:14" x14ac:dyDescent="0.55000000000000004">
      <c r="A90">
        <f>ROW()</f>
        <v>90</v>
      </c>
      <c r="H90" s="33"/>
    </row>
    <row r="91" spans="1:14" x14ac:dyDescent="0.55000000000000004">
      <c r="A91">
        <f>ROW()</f>
        <v>91</v>
      </c>
      <c r="B91" s="23" t="s">
        <v>52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33" customFormat="1" ht="14.7" thickBot="1" x14ac:dyDescent="0.6">
      <c r="A92">
        <f>ROW()</f>
        <v>92</v>
      </c>
      <c r="B92" s="34"/>
      <c r="I92"/>
      <c r="J92"/>
      <c r="K92"/>
      <c r="L92"/>
      <c r="M92"/>
      <c r="N92"/>
    </row>
    <row r="93" spans="1:14" ht="14.7" thickBot="1" x14ac:dyDescent="0.6">
      <c r="A93">
        <f>ROW()</f>
        <v>93</v>
      </c>
      <c r="B93" t="s">
        <v>69</v>
      </c>
      <c r="C93" s="50">
        <v>110</v>
      </c>
    </row>
    <row r="94" spans="1:14" x14ac:dyDescent="0.55000000000000004">
      <c r="A94">
        <f>ROW()</f>
        <v>94</v>
      </c>
      <c r="C94" s="46"/>
    </row>
    <row r="95" spans="1:14" s="33" customFormat="1" ht="14.7" customHeight="1" x14ac:dyDescent="0.55000000000000004">
      <c r="A95">
        <f>ROW()</f>
        <v>95</v>
      </c>
      <c r="B95" s="53" t="s">
        <v>28</v>
      </c>
      <c r="C95" s="62" t="s">
        <v>48</v>
      </c>
      <c r="D95" s="52"/>
      <c r="E95" s="52"/>
      <c r="F95" s="52"/>
      <c r="G95" s="52"/>
      <c r="I95"/>
      <c r="J95"/>
      <c r="K95"/>
      <c r="L95"/>
      <c r="M95"/>
      <c r="N95"/>
    </row>
    <row r="96" spans="1:14" x14ac:dyDescent="0.55000000000000004">
      <c r="A96">
        <f>ROW()</f>
        <v>96</v>
      </c>
      <c r="B96" t="s">
        <v>8</v>
      </c>
      <c r="C96" s="27" t="s">
        <v>2</v>
      </c>
    </row>
    <row r="97" spans="1:15" x14ac:dyDescent="0.55000000000000004">
      <c r="A97">
        <f>ROW()</f>
        <v>97</v>
      </c>
      <c r="B97" t="s">
        <v>9</v>
      </c>
      <c r="C97" s="27" t="s">
        <v>54</v>
      </c>
    </row>
    <row r="98" spans="1:15" x14ac:dyDescent="0.55000000000000004">
      <c r="A98">
        <f>ROW()</f>
        <v>98</v>
      </c>
      <c r="B98" t="s">
        <v>15</v>
      </c>
      <c r="C98">
        <v>100</v>
      </c>
    </row>
    <row r="99" spans="1:15" x14ac:dyDescent="0.55000000000000004">
      <c r="A99">
        <f>ROW()</f>
        <v>99</v>
      </c>
    </row>
    <row r="100" spans="1:15" x14ac:dyDescent="0.55000000000000004">
      <c r="A100">
        <f>ROW()</f>
        <v>100</v>
      </c>
      <c r="B100" t="s">
        <v>21</v>
      </c>
      <c r="C100" t="s">
        <v>62</v>
      </c>
      <c r="G100" t="s">
        <v>63</v>
      </c>
      <c r="K100" t="s">
        <v>53</v>
      </c>
    </row>
    <row r="101" spans="1:15" x14ac:dyDescent="0.55000000000000004">
      <c r="A101">
        <f>ROW()</f>
        <v>101</v>
      </c>
      <c r="B101" t="s">
        <v>21</v>
      </c>
      <c r="C101" s="48" t="s">
        <v>22</v>
      </c>
      <c r="D101" s="48" t="s">
        <v>23</v>
      </c>
      <c r="E101" s="48" t="s">
        <v>13</v>
      </c>
      <c r="G101" s="48" t="s">
        <v>22</v>
      </c>
      <c r="H101" s="48" t="s">
        <v>23</v>
      </c>
      <c r="I101" s="48" t="s">
        <v>13</v>
      </c>
      <c r="K101" s="48" t="s">
        <v>13</v>
      </c>
    </row>
    <row r="102" spans="1:15" x14ac:dyDescent="0.55000000000000004">
      <c r="A102">
        <f>ROW()</f>
        <v>102</v>
      </c>
      <c r="B102" t="s">
        <v>0</v>
      </c>
      <c r="C102" s="28">
        <f>+C26</f>
        <v>120</v>
      </c>
      <c r="D102" s="28">
        <f>+D26</f>
        <v>125</v>
      </c>
      <c r="E102" s="28"/>
      <c r="G102" s="6">
        <f t="shared" ref="G102:I103" si="3">+J26</f>
        <v>125</v>
      </c>
      <c r="H102" s="6">
        <f t="shared" si="3"/>
        <v>120</v>
      </c>
      <c r="I102" s="6">
        <f t="shared" si="3"/>
        <v>0</v>
      </c>
      <c r="N102" s="28"/>
    </row>
    <row r="103" spans="1:15" x14ac:dyDescent="0.55000000000000004">
      <c r="A103">
        <f>ROW()</f>
        <v>103</v>
      </c>
      <c r="B103" t="s">
        <v>7</v>
      </c>
      <c r="C103" s="28">
        <f>+C27</f>
        <v>-13.75</v>
      </c>
      <c r="D103" s="28">
        <f>+D27</f>
        <v>11.6</v>
      </c>
      <c r="E103" s="28">
        <f>+E27</f>
        <v>-2.1500000000000004</v>
      </c>
      <c r="G103" s="6">
        <f t="shared" si="3"/>
        <v>-14.5</v>
      </c>
      <c r="H103" s="6">
        <f t="shared" si="3"/>
        <v>11.75</v>
      </c>
      <c r="I103" s="6">
        <f t="shared" si="3"/>
        <v>-2.75</v>
      </c>
      <c r="J103" s="28"/>
      <c r="K103" s="6">
        <f>+I103+E103</f>
        <v>-4.9000000000000004</v>
      </c>
      <c r="N103" s="28"/>
      <c r="O103" s="28"/>
    </row>
    <row r="104" spans="1:15" x14ac:dyDescent="0.55000000000000004">
      <c r="A104">
        <f>ROW()</f>
        <v>104</v>
      </c>
      <c r="D104" s="22"/>
    </row>
    <row r="105" spans="1:15" x14ac:dyDescent="0.55000000000000004">
      <c r="A105">
        <f>ROW()</f>
        <v>105</v>
      </c>
      <c r="B105" s="1"/>
      <c r="C105" s="20" t="s">
        <v>13</v>
      </c>
      <c r="D105" s="21" t="s">
        <v>14</v>
      </c>
      <c r="E105" s="45" t="s">
        <v>34</v>
      </c>
      <c r="G105" s="20" t="s">
        <v>13</v>
      </c>
      <c r="H105" s="21" t="s">
        <v>14</v>
      </c>
      <c r="I105" s="21" t="s">
        <v>20</v>
      </c>
      <c r="K105" s="20" t="s">
        <v>13</v>
      </c>
      <c r="L105" s="21" t="s">
        <v>14</v>
      </c>
      <c r="M105" s="21" t="s">
        <v>20</v>
      </c>
    </row>
    <row r="106" spans="1:15" s="33" customFormat="1" x14ac:dyDescent="0.55000000000000004">
      <c r="A106">
        <f>ROW()</f>
        <v>106</v>
      </c>
      <c r="B106" s="36" t="s">
        <v>32</v>
      </c>
      <c r="C106" s="41">
        <f>+(C93-C102)-(C93-D102)</f>
        <v>5</v>
      </c>
      <c r="D106" s="42">
        <f>+C106*$C$23</f>
        <v>500</v>
      </c>
      <c r="E106" s="36"/>
      <c r="F106"/>
      <c r="G106" s="40">
        <f>IF(C93&gt;G102,0,+(G102-C93)-(H102-C93))</f>
        <v>5</v>
      </c>
      <c r="H106" s="42">
        <f>+G106*$J$23</f>
        <v>500</v>
      </c>
      <c r="I106" s="36"/>
      <c r="J106"/>
      <c r="K106" s="40">
        <f>+C106+G106</f>
        <v>10</v>
      </c>
      <c r="L106" s="42">
        <f>+K106*C98</f>
        <v>1000</v>
      </c>
      <c r="M106" s="36"/>
      <c r="N106"/>
    </row>
    <row r="107" spans="1:15" s="33" customFormat="1" x14ac:dyDescent="0.55000000000000004">
      <c r="A107">
        <f>ROW()</f>
        <v>107</v>
      </c>
      <c r="B107" s="36" t="s">
        <v>33</v>
      </c>
      <c r="C107" s="40">
        <f>+C106+E103</f>
        <v>2.8499999999999996</v>
      </c>
      <c r="D107" s="42">
        <f>+C107*$C$23</f>
        <v>284.99999999999994</v>
      </c>
      <c r="E107" s="43">
        <f>+C107/-E103</f>
        <v>1.3255813953488369</v>
      </c>
      <c r="F107"/>
      <c r="G107" s="40">
        <f>+G106+I103</f>
        <v>2.25</v>
      </c>
      <c r="H107" s="42">
        <f>+G107*C98</f>
        <v>225</v>
      </c>
      <c r="I107" s="43">
        <f>+G107/-I103</f>
        <v>0.81818181818181823</v>
      </c>
      <c r="J107"/>
      <c r="K107" s="40">
        <f>+C107+G107</f>
        <v>5.0999999999999996</v>
      </c>
      <c r="L107" s="42">
        <f>+K107*C98</f>
        <v>509.99999999999994</v>
      </c>
      <c r="M107" s="43">
        <f>+K107/-$L$27</f>
        <v>1.8545454545454545</v>
      </c>
      <c r="N107"/>
    </row>
    <row r="108" spans="1:15" x14ac:dyDescent="0.55000000000000004">
      <c r="A108">
        <f>ROW()</f>
        <v>108</v>
      </c>
    </row>
    <row r="109" spans="1:15" x14ac:dyDescent="0.55000000000000004">
      <c r="A109">
        <f>ROW()</f>
        <v>109</v>
      </c>
      <c r="B109" s="72" t="s">
        <v>44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1:15" x14ac:dyDescent="0.55000000000000004">
      <c r="A110">
        <f>ROW()</f>
        <v>110</v>
      </c>
      <c r="B110" t="s">
        <v>42</v>
      </c>
      <c r="H110" s="33"/>
    </row>
    <row r="111" spans="1:15" x14ac:dyDescent="0.55000000000000004">
      <c r="A111">
        <f>ROW()</f>
        <v>111</v>
      </c>
      <c r="B111" t="s">
        <v>43</v>
      </c>
      <c r="H111" s="33"/>
    </row>
    <row r="112" spans="1:15" x14ac:dyDescent="0.55000000000000004">
      <c r="A112">
        <f>ROW()</f>
        <v>112</v>
      </c>
      <c r="H112" s="33"/>
    </row>
    <row r="113" spans="1:8" x14ac:dyDescent="0.55000000000000004">
      <c r="A113">
        <f>ROW()</f>
        <v>113</v>
      </c>
      <c r="H113" s="33"/>
    </row>
    <row r="114" spans="1:8" x14ac:dyDescent="0.55000000000000004">
      <c r="A114">
        <f>ROW()</f>
        <v>114</v>
      </c>
      <c r="H114" s="33"/>
    </row>
    <row r="115" spans="1:8" x14ac:dyDescent="0.55000000000000004">
      <c r="A115">
        <f>ROW()</f>
        <v>115</v>
      </c>
      <c r="H115" s="33"/>
    </row>
    <row r="116" spans="1:8" x14ac:dyDescent="0.55000000000000004">
      <c r="A116">
        <f>ROW()</f>
        <v>116</v>
      </c>
    </row>
    <row r="117" spans="1:8" x14ac:dyDescent="0.55000000000000004">
      <c r="A117">
        <f>ROW()</f>
        <v>117</v>
      </c>
    </row>
    <row r="118" spans="1:8" x14ac:dyDescent="0.55000000000000004">
      <c r="A118">
        <f>ROW()</f>
        <v>118</v>
      </c>
    </row>
    <row r="119" spans="1:8" x14ac:dyDescent="0.55000000000000004">
      <c r="A119">
        <f>ROW()</f>
        <v>119</v>
      </c>
    </row>
    <row r="120" spans="1:8" x14ac:dyDescent="0.55000000000000004">
      <c r="A120">
        <f>ROW()</f>
        <v>120</v>
      </c>
    </row>
    <row r="121" spans="1:8" x14ac:dyDescent="0.55000000000000004">
      <c r="A121">
        <f>ROW()</f>
        <v>121</v>
      </c>
    </row>
    <row r="122" spans="1:8" x14ac:dyDescent="0.55000000000000004">
      <c r="A122">
        <f>ROW()</f>
        <v>122</v>
      </c>
    </row>
  </sheetData>
  <mergeCells count="4">
    <mergeCell ref="C5:E5"/>
    <mergeCell ref="F5:H5"/>
    <mergeCell ref="C42:G42"/>
    <mergeCell ref="J42:N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2016-07-01T08:28:12Z</dcterms:created>
  <dcterms:modified xsi:type="dcterms:W3CDTF">2018-08-09T13:42:36Z</dcterms:modified>
</cp:coreProperties>
</file>