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rou\Documents\Fordham Off Line\"/>
    </mc:Choice>
  </mc:AlternateContent>
  <xr:revisionPtr revIDLastSave="0" documentId="8_{CDFCCBBC-8092-4496-A789-4FD2FD97A69C}" xr6:coauthVersionLast="31" xr6:coauthVersionMax="31" xr10:uidLastSave="{00000000-0000-0000-0000-000000000000}"/>
  <bookViews>
    <workbookView xWindow="0" yWindow="0" windowWidth="17760" windowHeight="6666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79017" calcMode="manual"/>
</workbook>
</file>

<file path=xl/calcChain.xml><?xml version="1.0" encoding="utf-8"?>
<calcChain xmlns="http://schemas.openxmlformats.org/spreadsheetml/2006/main">
  <c r="J218" i="1" l="1"/>
  <c r="K218" i="1"/>
  <c r="L218" i="1"/>
  <c r="M218" i="1"/>
  <c r="N218" i="1"/>
  <c r="O218" i="1"/>
  <c r="P218" i="1"/>
  <c r="I218" i="1"/>
  <c r="I216" i="1"/>
  <c r="I214" i="1"/>
  <c r="J214" i="1"/>
  <c r="K214" i="1"/>
  <c r="L214" i="1"/>
  <c r="M214" i="1"/>
  <c r="N214" i="1"/>
  <c r="O214" i="1"/>
  <c r="P214" i="1"/>
  <c r="I210" i="1"/>
  <c r="I212" i="1"/>
  <c r="J210" i="1"/>
  <c r="K210" i="1"/>
  <c r="L210" i="1"/>
  <c r="M210" i="1"/>
  <c r="N210" i="1"/>
  <c r="O210" i="1"/>
  <c r="P210" i="1"/>
  <c r="J211" i="1"/>
  <c r="K211" i="1" s="1"/>
  <c r="J215" i="1" l="1"/>
  <c r="L211" i="1"/>
  <c r="K212" i="1"/>
  <c r="J212" i="1"/>
  <c r="L171" i="1"/>
  <c r="P171" i="1"/>
  <c r="J193" i="1"/>
  <c r="K193" i="1"/>
  <c r="L193" i="1"/>
  <c r="M193" i="1"/>
  <c r="N193" i="1"/>
  <c r="O193" i="1"/>
  <c r="P193" i="1"/>
  <c r="J196" i="1"/>
  <c r="K196" i="1"/>
  <c r="L196" i="1"/>
  <c r="M196" i="1"/>
  <c r="N196" i="1"/>
  <c r="O196" i="1"/>
  <c r="I196" i="1"/>
  <c r="I193" i="1"/>
  <c r="J161" i="1"/>
  <c r="K161" i="1"/>
  <c r="L161" i="1"/>
  <c r="M161" i="1"/>
  <c r="N161" i="1"/>
  <c r="O161" i="1"/>
  <c r="P161" i="1"/>
  <c r="I161" i="1"/>
  <c r="J154" i="1"/>
  <c r="K154" i="1"/>
  <c r="L154" i="1"/>
  <c r="M154" i="1"/>
  <c r="N154" i="1"/>
  <c r="O154" i="1"/>
  <c r="P154" i="1"/>
  <c r="I154" i="1"/>
  <c r="J150" i="1"/>
  <c r="J171" i="1" s="1"/>
  <c r="K150" i="1"/>
  <c r="K171" i="1" s="1"/>
  <c r="L150" i="1"/>
  <c r="M150" i="1"/>
  <c r="M171" i="1" s="1"/>
  <c r="N150" i="1"/>
  <c r="N171" i="1" s="1"/>
  <c r="O150" i="1"/>
  <c r="O171" i="1" s="1"/>
  <c r="I150" i="1"/>
  <c r="I171" i="1" s="1"/>
  <c r="I112" i="1"/>
  <c r="J112" i="1" s="1"/>
  <c r="K112" i="1" s="1"/>
  <c r="L112" i="1" s="1"/>
  <c r="M112" i="1" s="1"/>
  <c r="N112" i="1" s="1"/>
  <c r="O112" i="1" s="1"/>
  <c r="P112" i="1" s="1"/>
  <c r="I109" i="1"/>
  <c r="J109" i="1" s="1"/>
  <c r="H93" i="1"/>
  <c r="H83" i="1"/>
  <c r="H82" i="1"/>
  <c r="H84" i="1" s="1"/>
  <c r="H78" i="1"/>
  <c r="I78" i="1" s="1"/>
  <c r="J78" i="1" s="1"/>
  <c r="K78" i="1" s="1"/>
  <c r="L78" i="1" s="1"/>
  <c r="M78" i="1" s="1"/>
  <c r="N78" i="1" s="1"/>
  <c r="O78" i="1" s="1"/>
  <c r="P78" i="1" s="1"/>
  <c r="H77" i="1"/>
  <c r="H72" i="1"/>
  <c r="H71" i="1"/>
  <c r="H70" i="1"/>
  <c r="H69" i="1"/>
  <c r="H73" i="1" s="1"/>
  <c r="E76" i="1"/>
  <c r="E86" i="1"/>
  <c r="H86" i="1" s="1"/>
  <c r="E98" i="1"/>
  <c r="H98" i="1" s="1"/>
  <c r="E97" i="1"/>
  <c r="H97" i="1" s="1"/>
  <c r="I97" i="1" s="1"/>
  <c r="F97" i="1"/>
  <c r="F87" i="1"/>
  <c r="I26" i="1"/>
  <c r="I49" i="1" s="1"/>
  <c r="H26" i="1"/>
  <c r="H144" i="1"/>
  <c r="H137" i="1"/>
  <c r="H115" i="1"/>
  <c r="L16" i="1"/>
  <c r="J216" i="1" l="1"/>
  <c r="K215" i="1"/>
  <c r="L212" i="1"/>
  <c r="M211" i="1"/>
  <c r="H99" i="1"/>
  <c r="H140" i="1"/>
  <c r="H141" i="1" s="1"/>
  <c r="I86" i="1"/>
  <c r="J97" i="1"/>
  <c r="K109" i="1"/>
  <c r="J115" i="1"/>
  <c r="J137" i="1" s="1"/>
  <c r="J26" i="1"/>
  <c r="I115" i="1"/>
  <c r="I137" i="1" s="1"/>
  <c r="I42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4" i="1"/>
  <c r="A203" i="1"/>
  <c r="A202" i="1"/>
  <c r="A201" i="1"/>
  <c r="A200" i="1"/>
  <c r="A199" i="1"/>
  <c r="A198" i="1"/>
  <c r="A197" i="1"/>
  <c r="B196" i="1"/>
  <c r="A196" i="1"/>
  <c r="B195" i="1"/>
  <c r="A195" i="1"/>
  <c r="B194" i="1"/>
  <c r="A194" i="1"/>
  <c r="B193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3" i="1"/>
  <c r="A162" i="1"/>
  <c r="A161" i="1"/>
  <c r="A160" i="1"/>
  <c r="A159" i="1"/>
  <c r="A158" i="1"/>
  <c r="B157" i="1"/>
  <c r="A157" i="1"/>
  <c r="B156" i="1"/>
  <c r="A156" i="1"/>
  <c r="B155" i="1"/>
  <c r="A155" i="1"/>
  <c r="B154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I136" i="1"/>
  <c r="J136" i="1" s="1"/>
  <c r="A136" i="1"/>
  <c r="A135" i="1"/>
  <c r="A134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H107" i="1"/>
  <c r="A107" i="1"/>
  <c r="A106" i="1"/>
  <c r="A105" i="1"/>
  <c r="A101" i="1"/>
  <c r="A100" i="1"/>
  <c r="C99" i="1"/>
  <c r="A99" i="1"/>
  <c r="A98" i="1"/>
  <c r="A97" i="1"/>
  <c r="A96" i="1"/>
  <c r="A95" i="1"/>
  <c r="A94" i="1"/>
  <c r="A93" i="1"/>
  <c r="A92" i="1"/>
  <c r="A91" i="1"/>
  <c r="C90" i="1"/>
  <c r="B90" i="1"/>
  <c r="A90" i="1"/>
  <c r="C89" i="1"/>
  <c r="B89" i="1"/>
  <c r="A89" i="1"/>
  <c r="C88" i="1"/>
  <c r="B88" i="1"/>
  <c r="A88" i="1"/>
  <c r="C87" i="1"/>
  <c r="H87" i="1" s="1"/>
  <c r="I87" i="1" s="1"/>
  <c r="J87" i="1" s="1"/>
  <c r="K87" i="1" s="1"/>
  <c r="L87" i="1" s="1"/>
  <c r="M87" i="1" s="1"/>
  <c r="N87" i="1" s="1"/>
  <c r="O87" i="1" s="1"/>
  <c r="P87" i="1" s="1"/>
  <c r="B87" i="1"/>
  <c r="A87" i="1"/>
  <c r="A86" i="1"/>
  <c r="A85" i="1"/>
  <c r="C84" i="1"/>
  <c r="A84" i="1"/>
  <c r="A83" i="1"/>
  <c r="A82" i="1"/>
  <c r="A81" i="1"/>
  <c r="A80" i="1"/>
  <c r="A79" i="1"/>
  <c r="A78" i="1"/>
  <c r="A77" i="1"/>
  <c r="C76" i="1"/>
  <c r="H76" i="1" s="1"/>
  <c r="I76" i="1" s="1"/>
  <c r="J76" i="1" s="1"/>
  <c r="K76" i="1" s="1"/>
  <c r="L76" i="1" s="1"/>
  <c r="M76" i="1" s="1"/>
  <c r="N76" i="1" s="1"/>
  <c r="O76" i="1" s="1"/>
  <c r="P76" i="1" s="1"/>
  <c r="A76" i="1"/>
  <c r="C75" i="1"/>
  <c r="A75" i="1"/>
  <c r="A74" i="1"/>
  <c r="C73" i="1"/>
  <c r="A73" i="1"/>
  <c r="A72" i="1"/>
  <c r="A71" i="1"/>
  <c r="A70" i="1"/>
  <c r="A69" i="1"/>
  <c r="A68" i="1"/>
  <c r="H67" i="1"/>
  <c r="A67" i="1"/>
  <c r="A66" i="1"/>
  <c r="A65" i="1"/>
  <c r="A64" i="1"/>
  <c r="A60" i="1"/>
  <c r="A59" i="1"/>
  <c r="A57" i="1"/>
  <c r="A56" i="1"/>
  <c r="A55" i="1"/>
  <c r="A54" i="1"/>
  <c r="A53" i="1"/>
  <c r="A52" i="1"/>
  <c r="B51" i="1"/>
  <c r="A51" i="1"/>
  <c r="A50" i="1"/>
  <c r="A49" i="1"/>
  <c r="A48" i="1"/>
  <c r="A47" i="1"/>
  <c r="A46" i="1"/>
  <c r="A45" i="1"/>
  <c r="B44" i="1"/>
  <c r="A44" i="1"/>
  <c r="A43" i="1"/>
  <c r="A42" i="1"/>
  <c r="A41" i="1"/>
  <c r="A40" i="1"/>
  <c r="A39" i="1"/>
  <c r="A38" i="1"/>
  <c r="B37" i="1"/>
  <c r="A37" i="1"/>
  <c r="A36" i="1"/>
  <c r="A35" i="1"/>
  <c r="A34" i="1"/>
  <c r="A33" i="1"/>
  <c r="A32" i="1"/>
  <c r="A31" i="1"/>
  <c r="A30" i="1"/>
  <c r="B29" i="1"/>
  <c r="A29" i="1"/>
  <c r="A28" i="1"/>
  <c r="A27" i="1"/>
  <c r="A26" i="1"/>
  <c r="A25" i="1"/>
  <c r="H24" i="1"/>
  <c r="A24" i="1"/>
  <c r="A23" i="1"/>
  <c r="A22" i="1"/>
  <c r="A19" i="1"/>
  <c r="A18" i="1"/>
  <c r="A17" i="1"/>
  <c r="A16" i="1"/>
  <c r="A15" i="1"/>
  <c r="A14" i="1"/>
  <c r="A13" i="1"/>
  <c r="A12" i="1"/>
  <c r="A11" i="1"/>
  <c r="A10" i="1"/>
  <c r="A9" i="1"/>
  <c r="A8" i="1"/>
  <c r="L215" i="1" l="1"/>
  <c r="K216" i="1"/>
  <c r="N211" i="1"/>
  <c r="M212" i="1"/>
  <c r="H142" i="1"/>
  <c r="H145" i="1"/>
  <c r="K115" i="1"/>
  <c r="K137" i="1" s="1"/>
  <c r="L109" i="1"/>
  <c r="C91" i="1"/>
  <c r="I186" i="1"/>
  <c r="I83" i="1"/>
  <c r="I180" i="1" s="1"/>
  <c r="I70" i="1"/>
  <c r="I148" i="1"/>
  <c r="I170" i="1" s="1"/>
  <c r="I140" i="1"/>
  <c r="I72" i="1"/>
  <c r="I178" i="1" s="1"/>
  <c r="I141" i="1"/>
  <c r="I144" i="1"/>
  <c r="K26" i="1"/>
  <c r="J49" i="1"/>
  <c r="J42" i="1"/>
  <c r="C79" i="1"/>
  <c r="J148" i="1"/>
  <c r="J170" i="1" s="1"/>
  <c r="J70" i="1"/>
  <c r="J186" i="1"/>
  <c r="J188" i="1" s="1"/>
  <c r="J83" i="1"/>
  <c r="J180" i="1" s="1"/>
  <c r="J140" i="1"/>
  <c r="J72" i="1"/>
  <c r="J178" i="1" s="1"/>
  <c r="J141" i="1"/>
  <c r="J144" i="1"/>
  <c r="K97" i="1"/>
  <c r="J86" i="1"/>
  <c r="I107" i="1"/>
  <c r="I67" i="1" s="1"/>
  <c r="C94" i="1"/>
  <c r="C101" i="1" s="1"/>
  <c r="J107" i="1"/>
  <c r="J67" i="1" s="1"/>
  <c r="J168" i="1"/>
  <c r="J24" i="1" s="1"/>
  <c r="K136" i="1"/>
  <c r="I168" i="1"/>
  <c r="M215" i="1" l="1"/>
  <c r="L216" i="1"/>
  <c r="O211" i="1"/>
  <c r="N212" i="1"/>
  <c r="J71" i="1"/>
  <c r="J82" i="1"/>
  <c r="K42" i="1"/>
  <c r="L26" i="1"/>
  <c r="K49" i="1"/>
  <c r="I82" i="1"/>
  <c r="I71" i="1"/>
  <c r="I177" i="1" s="1"/>
  <c r="I188" i="1"/>
  <c r="I77" i="1"/>
  <c r="J77" i="1" s="1"/>
  <c r="K72" i="1"/>
  <c r="K148" i="1"/>
  <c r="K170" i="1" s="1"/>
  <c r="K70" i="1"/>
  <c r="K186" i="1"/>
  <c r="K188" i="1" s="1"/>
  <c r="K144" i="1"/>
  <c r="K83" i="1"/>
  <c r="K180" i="1" s="1"/>
  <c r="K140" i="1"/>
  <c r="K141" i="1" s="1"/>
  <c r="K86" i="1"/>
  <c r="J142" i="1"/>
  <c r="J145" i="1"/>
  <c r="I142" i="1"/>
  <c r="I145" i="1"/>
  <c r="J176" i="1"/>
  <c r="I176" i="1"/>
  <c r="D18" i="1"/>
  <c r="C9" i="1"/>
  <c r="C10" i="1"/>
  <c r="E15" i="1"/>
  <c r="H146" i="1"/>
  <c r="L97" i="1"/>
  <c r="K176" i="1"/>
  <c r="M109" i="1"/>
  <c r="L115" i="1"/>
  <c r="L137" i="1" s="1"/>
  <c r="I208" i="1"/>
  <c r="J208" i="1" s="1"/>
  <c r="K208" i="1" s="1"/>
  <c r="L208" i="1" s="1"/>
  <c r="M208" i="1" s="1"/>
  <c r="N208" i="1" s="1"/>
  <c r="O208" i="1" s="1"/>
  <c r="P208" i="1" s="1"/>
  <c r="I24" i="1"/>
  <c r="K168" i="1"/>
  <c r="K24" i="1" s="1"/>
  <c r="L136" i="1"/>
  <c r="K107" i="1"/>
  <c r="K67" i="1" s="1"/>
  <c r="N215" i="1" l="1"/>
  <c r="M216" i="1"/>
  <c r="P211" i="1"/>
  <c r="P212" i="1" s="1"/>
  <c r="O212" i="1"/>
  <c r="K142" i="1"/>
  <c r="K145" i="1"/>
  <c r="F89" i="1"/>
  <c r="H89" i="1" s="1"/>
  <c r="H45" i="1"/>
  <c r="L42" i="1"/>
  <c r="M26" i="1"/>
  <c r="L49" i="1"/>
  <c r="M97" i="1"/>
  <c r="L83" i="1"/>
  <c r="L180" i="1" s="1"/>
  <c r="L140" i="1"/>
  <c r="L141" i="1"/>
  <c r="L144" i="1"/>
  <c r="L72" i="1"/>
  <c r="L70" i="1"/>
  <c r="L176" i="1" s="1"/>
  <c r="L186" i="1"/>
  <c r="L188" i="1" s="1"/>
  <c r="L148" i="1"/>
  <c r="H38" i="1"/>
  <c r="F88" i="1"/>
  <c r="C11" i="1"/>
  <c r="I149" i="1"/>
  <c r="I151" i="1" s="1"/>
  <c r="I146" i="1"/>
  <c r="L86" i="1"/>
  <c r="N109" i="1"/>
  <c r="M115" i="1"/>
  <c r="M137" i="1" s="1"/>
  <c r="K178" i="1"/>
  <c r="L178" i="1"/>
  <c r="I84" i="1"/>
  <c r="I179" i="1"/>
  <c r="J84" i="1"/>
  <c r="J179" i="1"/>
  <c r="I181" i="1"/>
  <c r="J149" i="1"/>
  <c r="J151" i="1" s="1"/>
  <c r="J146" i="1"/>
  <c r="K82" i="1"/>
  <c r="K71" i="1"/>
  <c r="K77" i="1"/>
  <c r="L77" i="1" s="1"/>
  <c r="J177" i="1"/>
  <c r="J181" i="1" s="1"/>
  <c r="K177" i="1"/>
  <c r="L168" i="1"/>
  <c r="L24" i="1" s="1"/>
  <c r="M136" i="1"/>
  <c r="L107" i="1"/>
  <c r="L67" i="1" s="1"/>
  <c r="O215" i="1" l="1"/>
  <c r="N216" i="1"/>
  <c r="K181" i="1"/>
  <c r="K84" i="1"/>
  <c r="K179" i="1"/>
  <c r="O109" i="1"/>
  <c r="N115" i="1"/>
  <c r="N137" i="1" s="1"/>
  <c r="P39" i="1"/>
  <c r="P194" i="1" s="1"/>
  <c r="L39" i="1"/>
  <c r="L194" i="1" s="1"/>
  <c r="I40" i="1"/>
  <c r="I155" i="1" s="1"/>
  <c r="O39" i="1"/>
  <c r="O194" i="1" s="1"/>
  <c r="K39" i="1"/>
  <c r="K194" i="1" s="1"/>
  <c r="N39" i="1"/>
  <c r="N194" i="1" s="1"/>
  <c r="J39" i="1"/>
  <c r="J194" i="1" s="1"/>
  <c r="M39" i="1"/>
  <c r="M194" i="1" s="1"/>
  <c r="I39" i="1"/>
  <c r="I194" i="1" s="1"/>
  <c r="N26" i="1"/>
  <c r="M49" i="1"/>
  <c r="M42" i="1"/>
  <c r="J46" i="1"/>
  <c r="N46" i="1"/>
  <c r="K46" i="1"/>
  <c r="O46" i="1"/>
  <c r="I47" i="1"/>
  <c r="I156" i="1" s="1"/>
  <c r="L46" i="1"/>
  <c r="P46" i="1"/>
  <c r="P195" i="1" s="1"/>
  <c r="I45" i="1"/>
  <c r="M46" i="1"/>
  <c r="I46" i="1"/>
  <c r="M86" i="1"/>
  <c r="E11" i="1"/>
  <c r="C12" i="1"/>
  <c r="L170" i="1"/>
  <c r="N97" i="1"/>
  <c r="H88" i="1"/>
  <c r="L142" i="1"/>
  <c r="L145" i="1"/>
  <c r="L146" i="1" s="1"/>
  <c r="K149" i="1"/>
  <c r="K151" i="1" s="1"/>
  <c r="K146" i="1"/>
  <c r="M70" i="1"/>
  <c r="M186" i="1"/>
  <c r="M188" i="1" s="1"/>
  <c r="M83" i="1"/>
  <c r="M180" i="1" s="1"/>
  <c r="M140" i="1"/>
  <c r="M141" i="1" s="1"/>
  <c r="M72" i="1"/>
  <c r="M178" i="1" s="1"/>
  <c r="M144" i="1"/>
  <c r="M148" i="1"/>
  <c r="M77" i="1" s="1"/>
  <c r="L82" i="1"/>
  <c r="L71" i="1"/>
  <c r="L177" i="1" s="1"/>
  <c r="N136" i="1"/>
  <c r="M107" i="1"/>
  <c r="M67" i="1" s="1"/>
  <c r="M168" i="1"/>
  <c r="M24" i="1" s="1"/>
  <c r="N24" i="1" s="1"/>
  <c r="O24" i="1" s="1"/>
  <c r="P24" i="1" s="1"/>
  <c r="P215" i="1" l="1"/>
  <c r="P216" i="1" s="1"/>
  <c r="O216" i="1"/>
  <c r="M142" i="1"/>
  <c r="M145" i="1"/>
  <c r="M146" i="1" s="1"/>
  <c r="H52" i="1"/>
  <c r="F90" i="1"/>
  <c r="C13" i="1"/>
  <c r="E12" i="1"/>
  <c r="K195" i="1"/>
  <c r="K197" i="1" s="1"/>
  <c r="K200" i="1" s="1"/>
  <c r="K58" i="1"/>
  <c r="L179" i="1"/>
  <c r="L181" i="1" s="1"/>
  <c r="L84" i="1"/>
  <c r="O97" i="1"/>
  <c r="I195" i="1"/>
  <c r="I58" i="1"/>
  <c r="L195" i="1"/>
  <c r="L58" i="1"/>
  <c r="N58" i="1"/>
  <c r="N195" i="1"/>
  <c r="O26" i="1"/>
  <c r="N49" i="1"/>
  <c r="N42" i="1"/>
  <c r="I38" i="1"/>
  <c r="M176" i="1"/>
  <c r="N176" i="1"/>
  <c r="M58" i="1"/>
  <c r="M195" i="1"/>
  <c r="M197" i="1" s="1"/>
  <c r="M200" i="1" s="1"/>
  <c r="J195" i="1"/>
  <c r="J197" i="1" s="1"/>
  <c r="J200" i="1" s="1"/>
  <c r="J58" i="1"/>
  <c r="N148" i="1"/>
  <c r="N170" i="1" s="1"/>
  <c r="N70" i="1"/>
  <c r="N186" i="1"/>
  <c r="N188" i="1" s="1"/>
  <c r="N140" i="1"/>
  <c r="N72" i="1"/>
  <c r="N178" i="1" s="1"/>
  <c r="N83" i="1"/>
  <c r="N180" i="1" s="1"/>
  <c r="N144" i="1"/>
  <c r="M149" i="1"/>
  <c r="M151" i="1" s="1"/>
  <c r="M170" i="1"/>
  <c r="M71" i="1"/>
  <c r="M177" i="1" s="1"/>
  <c r="M82" i="1"/>
  <c r="L149" i="1"/>
  <c r="L151" i="1" s="1"/>
  <c r="N86" i="1"/>
  <c r="J45" i="1"/>
  <c r="I89" i="1"/>
  <c r="J47" i="1"/>
  <c r="J156" i="1" s="1"/>
  <c r="I60" i="1"/>
  <c r="O195" i="1"/>
  <c r="O197" i="1" s="1"/>
  <c r="O200" i="1" s="1"/>
  <c r="O58" i="1"/>
  <c r="I197" i="1"/>
  <c r="I200" i="1" s="1"/>
  <c r="N197" i="1"/>
  <c r="N200" i="1" s="1"/>
  <c r="L197" i="1"/>
  <c r="L200" i="1" s="1"/>
  <c r="P109" i="1"/>
  <c r="P115" i="1" s="1"/>
  <c r="P137" i="1" s="1"/>
  <c r="O115" i="1"/>
  <c r="O137" i="1" s="1"/>
  <c r="N107" i="1"/>
  <c r="N67" i="1" s="1"/>
  <c r="N168" i="1"/>
  <c r="O136" i="1"/>
  <c r="C16" i="1" l="1"/>
  <c r="D13" i="1"/>
  <c r="E13" i="1"/>
  <c r="K45" i="1"/>
  <c r="J89" i="1"/>
  <c r="K47" i="1"/>
  <c r="K156" i="1" s="1"/>
  <c r="M179" i="1"/>
  <c r="M84" i="1"/>
  <c r="N71" i="1"/>
  <c r="N82" i="1"/>
  <c r="M181" i="1"/>
  <c r="N141" i="1"/>
  <c r="P26" i="1"/>
  <c r="O42" i="1"/>
  <c r="O49" i="1"/>
  <c r="P97" i="1"/>
  <c r="H90" i="1"/>
  <c r="H91" i="1" s="1"/>
  <c r="H94" i="1" s="1"/>
  <c r="H101" i="1" s="1"/>
  <c r="F101" i="1"/>
  <c r="E75" i="1" s="1"/>
  <c r="P83" i="1"/>
  <c r="P180" i="1" s="1"/>
  <c r="P140" i="1"/>
  <c r="P141" i="1"/>
  <c r="P144" i="1"/>
  <c r="P72" i="1"/>
  <c r="P70" i="1"/>
  <c r="P186" i="1"/>
  <c r="P188" i="1" s="1"/>
  <c r="P148" i="1"/>
  <c r="O72" i="1"/>
  <c r="O148" i="1"/>
  <c r="O170" i="1" s="1"/>
  <c r="O140" i="1"/>
  <c r="O70" i="1"/>
  <c r="O186" i="1"/>
  <c r="O188" i="1" s="1"/>
  <c r="O83" i="1"/>
  <c r="O180" i="1" s="1"/>
  <c r="O141" i="1"/>
  <c r="O144" i="1"/>
  <c r="O86" i="1"/>
  <c r="O176" i="1"/>
  <c r="I88" i="1"/>
  <c r="J40" i="1"/>
  <c r="J155" i="1" s="1"/>
  <c r="J38" i="1"/>
  <c r="P53" i="1"/>
  <c r="I54" i="1"/>
  <c r="I52" i="1"/>
  <c r="N77" i="1"/>
  <c r="O77" i="1" s="1"/>
  <c r="P77" i="1" s="1"/>
  <c r="O168" i="1"/>
  <c r="P136" i="1"/>
  <c r="O107" i="1"/>
  <c r="O67" i="1" s="1"/>
  <c r="O178" i="1" l="1"/>
  <c r="P178" i="1"/>
  <c r="N142" i="1"/>
  <c r="N145" i="1"/>
  <c r="N177" i="1"/>
  <c r="I157" i="1"/>
  <c r="I158" i="1" s="1"/>
  <c r="I160" i="1" s="1"/>
  <c r="I57" i="1"/>
  <c r="P196" i="1"/>
  <c r="P197" i="1" s="1"/>
  <c r="P200" i="1" s="1"/>
  <c r="P58" i="1"/>
  <c r="P170" i="1"/>
  <c r="E101" i="1"/>
  <c r="H75" i="1"/>
  <c r="D16" i="1"/>
  <c r="E16" i="1"/>
  <c r="D8" i="1"/>
  <c r="D15" i="1"/>
  <c r="D10" i="1"/>
  <c r="D9" i="1"/>
  <c r="D11" i="1"/>
  <c r="D12" i="1"/>
  <c r="P142" i="1"/>
  <c r="P145" i="1"/>
  <c r="P146" i="1" s="1"/>
  <c r="L45" i="1"/>
  <c r="K89" i="1"/>
  <c r="L47" i="1"/>
  <c r="L156" i="1" s="1"/>
  <c r="K40" i="1"/>
  <c r="K155" i="1" s="1"/>
  <c r="J88" i="1"/>
  <c r="K38" i="1"/>
  <c r="O142" i="1"/>
  <c r="O145" i="1"/>
  <c r="O82" i="1"/>
  <c r="O71" i="1"/>
  <c r="O177" i="1" s="1"/>
  <c r="J54" i="1"/>
  <c r="J52" i="1"/>
  <c r="I90" i="1"/>
  <c r="I91" i="1" s="1"/>
  <c r="I59" i="1"/>
  <c r="P86" i="1"/>
  <c r="P176" i="1"/>
  <c r="P82" i="1"/>
  <c r="P71" i="1"/>
  <c r="P42" i="1"/>
  <c r="P49" i="1"/>
  <c r="N84" i="1"/>
  <c r="N179" i="1"/>
  <c r="J60" i="1"/>
  <c r="P168" i="1"/>
  <c r="P107" i="1"/>
  <c r="P67" i="1" s="1"/>
  <c r="O84" i="1" l="1"/>
  <c r="O179" i="1"/>
  <c r="O181" i="1" s="1"/>
  <c r="I75" i="1"/>
  <c r="J75" i="1" s="1"/>
  <c r="K75" i="1" s="1"/>
  <c r="L75" i="1" s="1"/>
  <c r="M75" i="1" s="1"/>
  <c r="N75" i="1" s="1"/>
  <c r="O75" i="1" s="1"/>
  <c r="P75" i="1" s="1"/>
  <c r="H79" i="1"/>
  <c r="O146" i="1"/>
  <c r="O149" i="1"/>
  <c r="O151" i="1" s="1"/>
  <c r="M45" i="1"/>
  <c r="L89" i="1"/>
  <c r="M47" i="1"/>
  <c r="M156" i="1" s="1"/>
  <c r="N181" i="1"/>
  <c r="N149" i="1"/>
  <c r="N151" i="1" s="1"/>
  <c r="N146" i="1"/>
  <c r="K52" i="1"/>
  <c r="J59" i="1"/>
  <c r="J90" i="1"/>
  <c r="J91" i="1" s="1"/>
  <c r="K54" i="1"/>
  <c r="P179" i="1"/>
  <c r="P181" i="1" s="1"/>
  <c r="P84" i="1"/>
  <c r="J157" i="1"/>
  <c r="J158" i="1" s="1"/>
  <c r="J160" i="1" s="1"/>
  <c r="J162" i="1" s="1"/>
  <c r="J57" i="1"/>
  <c r="P177" i="1"/>
  <c r="K88" i="1"/>
  <c r="L38" i="1"/>
  <c r="L40" i="1"/>
  <c r="L155" i="1" s="1"/>
  <c r="K60" i="1"/>
  <c r="P149" i="1"/>
  <c r="P151" i="1" s="1"/>
  <c r="I163" i="1"/>
  <c r="I162" i="1"/>
  <c r="I172" i="1" s="1"/>
  <c r="I93" i="1" s="1"/>
  <c r="J163" i="1" l="1"/>
  <c r="J169" i="1" s="1"/>
  <c r="J172" i="1"/>
  <c r="I94" i="1"/>
  <c r="J93" i="1"/>
  <c r="N45" i="1"/>
  <c r="N47" i="1"/>
  <c r="N156" i="1" s="1"/>
  <c r="M89" i="1"/>
  <c r="I169" i="1"/>
  <c r="I173" i="1" s="1"/>
  <c r="I183" i="1" s="1"/>
  <c r="I190" i="1" s="1"/>
  <c r="I202" i="1" s="1"/>
  <c r="I69" i="1" s="1"/>
  <c r="I98" i="1"/>
  <c r="L88" i="1"/>
  <c r="M38" i="1"/>
  <c r="M40" i="1"/>
  <c r="M155" i="1" s="1"/>
  <c r="L52" i="1"/>
  <c r="K90" i="1"/>
  <c r="L54" i="1"/>
  <c r="K59" i="1"/>
  <c r="K91" i="1"/>
  <c r="K157" i="1"/>
  <c r="K158" i="1" s="1"/>
  <c r="K160" i="1" s="1"/>
  <c r="K162" i="1" s="1"/>
  <c r="K57" i="1"/>
  <c r="L60" i="1"/>
  <c r="L157" i="1" l="1"/>
  <c r="L158" i="1" s="1"/>
  <c r="L160" i="1" s="1"/>
  <c r="L57" i="1"/>
  <c r="M88" i="1"/>
  <c r="N40" i="1"/>
  <c r="N155" i="1" s="1"/>
  <c r="N38" i="1"/>
  <c r="K93" i="1"/>
  <c r="J94" i="1"/>
  <c r="J173" i="1"/>
  <c r="J183" i="1" s="1"/>
  <c r="J190" i="1" s="1"/>
  <c r="J202" i="1" s="1"/>
  <c r="M52" i="1"/>
  <c r="L90" i="1"/>
  <c r="L91" i="1" s="1"/>
  <c r="M54" i="1"/>
  <c r="L59" i="1"/>
  <c r="J98" i="1"/>
  <c r="I99" i="1"/>
  <c r="I101" i="1" s="1"/>
  <c r="I102" i="1" s="1"/>
  <c r="M60" i="1"/>
  <c r="K163" i="1"/>
  <c r="K169" i="1" s="1"/>
  <c r="K172" i="1"/>
  <c r="I73" i="1"/>
  <c r="I79" i="1" s="1"/>
  <c r="J69" i="1"/>
  <c r="O45" i="1"/>
  <c r="O47" i="1"/>
  <c r="O156" i="1" s="1"/>
  <c r="N89" i="1"/>
  <c r="N60" i="1"/>
  <c r="L93" i="1" l="1"/>
  <c r="P45" i="1"/>
  <c r="O89" i="1"/>
  <c r="P47" i="1"/>
  <c r="P156" i="1" s="1"/>
  <c r="K173" i="1"/>
  <c r="K183" i="1" s="1"/>
  <c r="K190" i="1" s="1"/>
  <c r="K202" i="1" s="1"/>
  <c r="K98" i="1"/>
  <c r="J99" i="1"/>
  <c r="N52" i="1"/>
  <c r="M90" i="1"/>
  <c r="M91" i="1" s="1"/>
  <c r="N54" i="1"/>
  <c r="M59" i="1"/>
  <c r="K69" i="1"/>
  <c r="J73" i="1"/>
  <c r="J79" i="1" s="1"/>
  <c r="N88" i="1"/>
  <c r="O40" i="1"/>
  <c r="O155" i="1" s="1"/>
  <c r="O38" i="1"/>
  <c r="L163" i="1"/>
  <c r="L169" i="1" s="1"/>
  <c r="L173" i="1" s="1"/>
  <c r="L183" i="1" s="1"/>
  <c r="L190" i="1" s="1"/>
  <c r="L202" i="1" s="1"/>
  <c r="L162" i="1"/>
  <c r="L172" i="1" s="1"/>
  <c r="M157" i="1"/>
  <c r="M158" i="1" s="1"/>
  <c r="M160" i="1" s="1"/>
  <c r="M57" i="1"/>
  <c r="J101" i="1"/>
  <c r="J102" i="1" s="1"/>
  <c r="K94" i="1"/>
  <c r="P89" i="1" l="1"/>
  <c r="O52" i="1"/>
  <c r="N59" i="1"/>
  <c r="N90" i="1"/>
  <c r="O54" i="1"/>
  <c r="O88" i="1"/>
  <c r="P40" i="1"/>
  <c r="P155" i="1" s="1"/>
  <c r="P38" i="1"/>
  <c r="P88" i="1" s="1"/>
  <c r="K73" i="1"/>
  <c r="K79" i="1" s="1"/>
  <c r="L69" i="1"/>
  <c r="M162" i="1"/>
  <c r="M172" i="1" s="1"/>
  <c r="M93" i="1" s="1"/>
  <c r="O60" i="1"/>
  <c r="N91" i="1"/>
  <c r="N157" i="1"/>
  <c r="N158" i="1" s="1"/>
  <c r="N160" i="1" s="1"/>
  <c r="N162" i="1" s="1"/>
  <c r="N57" i="1"/>
  <c r="L98" i="1"/>
  <c r="K99" i="1"/>
  <c r="K101" i="1" s="1"/>
  <c r="K102" i="1" s="1"/>
  <c r="L94" i="1"/>
  <c r="M94" i="1" l="1"/>
  <c r="P52" i="1"/>
  <c r="P54" i="1"/>
  <c r="O59" i="1"/>
  <c r="O90" i="1"/>
  <c r="N163" i="1"/>
  <c r="N169" i="1" s="1"/>
  <c r="N172" i="1"/>
  <c r="N93" i="1" s="1"/>
  <c r="M163" i="1"/>
  <c r="M169" i="1" s="1"/>
  <c r="M173" i="1" s="1"/>
  <c r="M183" i="1" s="1"/>
  <c r="M190" i="1" s="1"/>
  <c r="M202" i="1" s="1"/>
  <c r="O157" i="1"/>
  <c r="O158" i="1" s="1"/>
  <c r="O160" i="1" s="1"/>
  <c r="O162" i="1" s="1"/>
  <c r="O57" i="1"/>
  <c r="P60" i="1"/>
  <c r="L73" i="1"/>
  <c r="L79" i="1" s="1"/>
  <c r="M69" i="1"/>
  <c r="M98" i="1"/>
  <c r="L99" i="1"/>
  <c r="L101" i="1" s="1"/>
  <c r="L102" i="1" s="1"/>
  <c r="O91" i="1"/>
  <c r="N94" i="1" l="1"/>
  <c r="P57" i="1"/>
  <c r="P157" i="1"/>
  <c r="P158" i="1" s="1"/>
  <c r="P160" i="1" s="1"/>
  <c r="N173" i="1"/>
  <c r="N183" i="1" s="1"/>
  <c r="N190" i="1" s="1"/>
  <c r="N202" i="1" s="1"/>
  <c r="P90" i="1"/>
  <c r="P91" i="1" s="1"/>
  <c r="P59" i="1"/>
  <c r="M73" i="1"/>
  <c r="M79" i="1" s="1"/>
  <c r="N69" i="1"/>
  <c r="N98" i="1"/>
  <c r="M99" i="1"/>
  <c r="M101" i="1" s="1"/>
  <c r="M102" i="1" s="1"/>
  <c r="O163" i="1"/>
  <c r="O169" i="1" s="1"/>
  <c r="O172" i="1"/>
  <c r="O173" i="1" s="1"/>
  <c r="O183" i="1" s="1"/>
  <c r="O190" i="1" s="1"/>
  <c r="O202" i="1" s="1"/>
  <c r="P162" i="1" l="1"/>
  <c r="P172" i="1" s="1"/>
  <c r="O98" i="1"/>
  <c r="N99" i="1"/>
  <c r="N101" i="1" s="1"/>
  <c r="O69" i="1"/>
  <c r="N73" i="1"/>
  <c r="N79" i="1" s="1"/>
  <c r="O93" i="1"/>
  <c r="P93" i="1" l="1"/>
  <c r="P94" i="1" s="1"/>
  <c r="O94" i="1"/>
  <c r="O99" i="1"/>
  <c r="O101" i="1" s="1"/>
  <c r="O102" i="1" s="1"/>
  <c r="O73" i="1"/>
  <c r="O79" i="1" s="1"/>
  <c r="N102" i="1"/>
  <c r="P163" i="1"/>
  <c r="P169" i="1" s="1"/>
  <c r="P173" i="1" s="1"/>
  <c r="P183" i="1" s="1"/>
  <c r="P190" i="1" s="1"/>
  <c r="P202" i="1" s="1"/>
  <c r="P69" i="1" s="1"/>
  <c r="P73" i="1" s="1"/>
  <c r="P79" i="1" s="1"/>
  <c r="P98" i="1" l="1"/>
  <c r="P99" i="1" s="1"/>
  <c r="P101" i="1" s="1"/>
  <c r="P102" i="1" s="1"/>
</calcChain>
</file>

<file path=xl/sharedStrings.xml><?xml version="1.0" encoding="utf-8"?>
<sst xmlns="http://schemas.openxmlformats.org/spreadsheetml/2006/main" count="170" uniqueCount="143">
  <si>
    <t>TRANSACTION SOURCES &amp; USES</t>
  </si>
  <si>
    <t>Sources</t>
  </si>
  <si>
    <t>Funded
($ 000's)</t>
  </si>
  <si>
    <t>% Cap</t>
  </si>
  <si>
    <t xml:space="preserve">  EBITDA
 x</t>
  </si>
  <si>
    <t>Uses</t>
  </si>
  <si>
    <t>Amount
($ 000's)</t>
  </si>
  <si>
    <t>Revolver</t>
  </si>
  <si>
    <t>Cash</t>
  </si>
  <si>
    <t>Term Loan A</t>
  </si>
  <si>
    <t>Purchase Price</t>
  </si>
  <si>
    <t>Term Loan B</t>
  </si>
  <si>
    <t>Refinance Debt</t>
  </si>
  <si>
    <t xml:space="preserve">   Total Bank Debt</t>
  </si>
  <si>
    <t>Transaction Fees &amp; Expenses</t>
  </si>
  <si>
    <t>Senior Unsecured / Subordinated Notes</t>
  </si>
  <si>
    <t>Total Debt</t>
  </si>
  <si>
    <t>Cash Equity</t>
  </si>
  <si>
    <t>Total Sources</t>
  </si>
  <si>
    <t>Total Uses</t>
  </si>
  <si>
    <t>Acquisition Target 2016 EBITDA =</t>
  </si>
  <si>
    <t>LIBOR Rate/Floor=</t>
  </si>
  <si>
    <t>DEBT SCHEDULES / ANALYSIS</t>
  </si>
  <si>
    <t>($ 000's)</t>
  </si>
  <si>
    <t>Historical</t>
  </si>
  <si>
    <t>PROJECTED</t>
  </si>
  <si>
    <t>Interest Rate Assumptions</t>
  </si>
  <si>
    <t>LIBOR Rate</t>
  </si>
  <si>
    <t>LIBOR Iincrease / Decrease</t>
  </si>
  <si>
    <t>COMMITMENT</t>
  </si>
  <si>
    <t>FUNDED</t>
  </si>
  <si>
    <t>Outstanding</t>
  </si>
  <si>
    <t>Increase / (Decrease)</t>
  </si>
  <si>
    <t>Interest Payment</t>
  </si>
  <si>
    <t>Unfunded  Fee</t>
  </si>
  <si>
    <t>Spread</t>
  </si>
  <si>
    <t>Interest rate</t>
  </si>
  <si>
    <t xml:space="preserve"> % Amort</t>
  </si>
  <si>
    <t>Total Interest Payment</t>
  </si>
  <si>
    <t>Total Scheduled Payment</t>
  </si>
  <si>
    <t>Total Debt Outstanding</t>
  </si>
  <si>
    <t>Total Senior Debt</t>
  </si>
  <si>
    <t>BALANCE SHEET</t>
  </si>
  <si>
    <t>Pre-
Transaction</t>
  </si>
  <si>
    <t>Debit</t>
  </si>
  <si>
    <t>Credit</t>
  </si>
  <si>
    <t>Post -
Transaction</t>
  </si>
  <si>
    <t>Current Assets</t>
  </si>
  <si>
    <t>Accounts Receivable</t>
  </si>
  <si>
    <t>Inventory</t>
  </si>
  <si>
    <t>Other Current Assets</t>
  </si>
  <si>
    <t>Total Current Assets</t>
  </si>
  <si>
    <t>Goodwill</t>
  </si>
  <si>
    <t>Capitalized Fees</t>
  </si>
  <si>
    <t>Net PP&amp;E</t>
  </si>
  <si>
    <t>Invesment in JV</t>
  </si>
  <si>
    <t xml:space="preserve">  Total Assets</t>
  </si>
  <si>
    <t>Current Liabilities</t>
  </si>
  <si>
    <t>Accounts Payable</t>
  </si>
  <si>
    <t xml:space="preserve">Other Current Liabilities </t>
  </si>
  <si>
    <t>Total Current Liabilities</t>
  </si>
  <si>
    <t>Existing Long Term Debt</t>
  </si>
  <si>
    <t>Total Long Term Debt</t>
  </si>
  <si>
    <t>Other Liabilities / Deferred Taxes</t>
  </si>
  <si>
    <t>Total Liabilities</t>
  </si>
  <si>
    <t>Shareholder's Equity</t>
  </si>
  <si>
    <t xml:space="preserve">  Common Stock</t>
  </si>
  <si>
    <t>Retained Earnings</t>
  </si>
  <si>
    <t>Total Shareholder's Equity</t>
  </si>
  <si>
    <t>Total Liabilities &amp; Equity</t>
  </si>
  <si>
    <t>INPUT OPERATING ASSUMPTIONS</t>
  </si>
  <si>
    <t>INCOME STATEMENT ASSUMPTIONS</t>
  </si>
  <si>
    <t>Revenue Worksheet Assumptions (ADD YOUR OWN TITLES TO GET TO REVENUE AMOUNT)</t>
  </si>
  <si>
    <t>Total Revenue</t>
  </si>
  <si>
    <t>Cost of Revenue as % of Revenue</t>
  </si>
  <si>
    <t>Operating Expenses as % of Revenue</t>
  </si>
  <si>
    <t>Depreciation as % of Revenue</t>
  </si>
  <si>
    <t>Tax Rate</t>
  </si>
  <si>
    <t>CASH FLOW STATEMENT ASSUMPTIONS</t>
  </si>
  <si>
    <t>Capital Expenditures as % of Revenue</t>
  </si>
  <si>
    <t>Deferred Taxes as % of Taxes</t>
  </si>
  <si>
    <t>BALANCE SHEET ASSUMPTIONS</t>
  </si>
  <si>
    <t xml:space="preserve">  Accounts Receivable Days</t>
  </si>
  <si>
    <t xml:space="preserve">  Inventory Days</t>
  </si>
  <si>
    <t xml:space="preserve">  Other Current Assets % of Revenues</t>
  </si>
  <si>
    <t xml:space="preserve">  Accounts Payable Days</t>
  </si>
  <si>
    <t xml:space="preserve">  Other Current Liabilities as % of Revenues</t>
  </si>
  <si>
    <t>INCOME STATEMENT</t>
  </si>
  <si>
    <t>REVENUE</t>
  </si>
  <si>
    <t xml:space="preserve">   Sales Growth</t>
  </si>
  <si>
    <t>COST OF SALES (excl. Deprec.)</t>
  </si>
  <si>
    <t>Gross Profit</t>
  </si>
  <si>
    <t xml:space="preserve">   Gross Margin</t>
  </si>
  <si>
    <t>Selling, General &amp; Administrative Expenses</t>
  </si>
  <si>
    <t>EBITDA</t>
  </si>
  <si>
    <t xml:space="preserve">   % Sales</t>
  </si>
  <si>
    <t xml:space="preserve">   Depreciation</t>
  </si>
  <si>
    <t>EBITA</t>
  </si>
  <si>
    <t xml:space="preserve">   Amort. of Fees</t>
  </si>
  <si>
    <t>EBIT</t>
  </si>
  <si>
    <t>INTEREST EXPENSE (INCOME):</t>
  </si>
  <si>
    <t xml:space="preserve"> Total Interest Expense</t>
  </si>
  <si>
    <t>EBT Taxes</t>
  </si>
  <si>
    <t xml:space="preserve">   Tax Rate</t>
  </si>
  <si>
    <t>Tax Expense</t>
  </si>
  <si>
    <t>NET INCOME (LOSS)</t>
  </si>
  <si>
    <t>CASH FLOW STATEMENT</t>
  </si>
  <si>
    <t xml:space="preserve">   Net Income (Loss)</t>
  </si>
  <si>
    <t xml:space="preserve">   Amortization of Fees</t>
  </si>
  <si>
    <t xml:space="preserve">   Deffered Taxes</t>
  </si>
  <si>
    <t>Cash Income (CI)</t>
  </si>
  <si>
    <t>WORKING CAPITAL ACTIVITIES:</t>
  </si>
  <si>
    <t xml:space="preserve">  Change in Accounts Receivable</t>
  </si>
  <si>
    <t xml:space="preserve">  Change in Inventory</t>
  </si>
  <si>
    <t xml:space="preserve">  Change in Other Current Assets</t>
  </si>
  <si>
    <t xml:space="preserve">  Change in Accounts Payable</t>
  </si>
  <si>
    <t xml:space="preserve">  Change in other Current Liabilities</t>
  </si>
  <si>
    <t>Total Working Capital Activities</t>
  </si>
  <si>
    <t>Operating Cash Flow (OCF)</t>
  </si>
  <si>
    <t>INVESTMENT ACTIVITIES:</t>
  </si>
  <si>
    <t xml:space="preserve">   Capital Expenditures</t>
  </si>
  <si>
    <t>Investments in the JV</t>
  </si>
  <si>
    <t>Total Investment Activivites</t>
  </si>
  <si>
    <t>Cash Available for Debt Service (CAFDS)</t>
  </si>
  <si>
    <t>FINANCING ACTIVITIES (Pmts/Borrowings):</t>
  </si>
  <si>
    <t xml:space="preserve">  Total Debt Payments</t>
  </si>
  <si>
    <t>Equity Contribution</t>
  </si>
  <si>
    <t>Total Financing Activivites</t>
  </si>
  <si>
    <t>Free Cash Flow</t>
  </si>
  <si>
    <t>SUMMARY INFO &amp; CREDIT ANALYSIS</t>
  </si>
  <si>
    <t>EBITDA/ Interest</t>
  </si>
  <si>
    <t xml:space="preserve">  Covenant</t>
  </si>
  <si>
    <t xml:space="preserve">  EBITDA Cushion ($) - How much the EBITDA has to drop before the company violates the covenant</t>
  </si>
  <si>
    <t>Senior Secured Debt / EBITDA</t>
  </si>
  <si>
    <t>Total Debt / EBITDA</t>
  </si>
  <si>
    <t>Calculate EBITDA</t>
  </si>
  <si>
    <t>COLORADO DENTAL LLP</t>
  </si>
  <si>
    <t>LBO ANALYSIS</t>
  </si>
  <si>
    <t>Average Revenue per Patient (ARPV)</t>
  </si>
  <si>
    <t xml:space="preserve"> Growth</t>
  </si>
  <si>
    <t>Number of Visits</t>
  </si>
  <si>
    <t xml:space="preserve"> Patient Growth</t>
  </si>
  <si>
    <t>Number of Patients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</si>
</sst>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\x"/>
    <numFmt numFmtId="167" formatCode="_(* #,##0_);_(* \(#,##0\);_(* &quot;-&quot;?_);_(@_)"/>
    <numFmt numFmtId="168" formatCode="_(* #,##0.0_);_(* \(#,##0.0\);_(* &quot;-&quot;??_);_(@_)"/>
    <numFmt numFmtId="169" formatCode="0.00\x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6"/>
      <color theme="1"/>
      <name val="Arial"/>
      <family val="2"/>
    </font>
    <font>
      <sz val="10"/>
      <name val="Arial"/>
      <family val="2"/>
    </font>
    <font>
      <b/>
      <sz val="18"/>
      <color theme="4" tint="-0.24997711111789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rgb="FF0066FF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theme="1"/>
      <name val="Arial"/>
      <family val="2"/>
    </font>
    <font>
      <sz val="11"/>
      <color rgb="FF0066FF"/>
      <name val="Calibri"/>
      <family val="2"/>
      <scheme val="minor"/>
    </font>
    <font>
      <b/>
      <sz val="1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  <font>
      <b/>
      <sz val="12"/>
      <color rgb="FF0066FF"/>
      <name val="Arial"/>
      <family val="2"/>
    </font>
    <font>
      <b/>
      <u/>
      <sz val="10"/>
      <name val="Arial"/>
      <family val="2"/>
    </font>
    <font>
      <sz val="10"/>
      <color rgb="FF0000FF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color theme="3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83">
    <xf numFmtId="0" fontId="0" fillId="0" borderId="0" xfId="0"/>
    <xf numFmtId="0" fontId="3" fillId="0" borderId="0" xfId="0" applyFont="1" applyAlignment="1">
      <alignment horizontal="center"/>
    </xf>
    <xf numFmtId="40" fontId="5" fillId="0" borderId="0" xfId="4" applyNumberFormat="1" applyFont="1" applyAlignment="1">
      <alignment horizontal="centerContinuous"/>
    </xf>
    <xf numFmtId="0" fontId="6" fillId="0" borderId="0" xfId="4" applyFont="1" applyAlignment="1">
      <alignment horizontal="centerContinuous"/>
    </xf>
    <xf numFmtId="0" fontId="0" fillId="0" borderId="0" xfId="0" applyAlignment="1">
      <alignment horizontal="centerContinuous"/>
    </xf>
    <xf numFmtId="40" fontId="7" fillId="0" borderId="0" xfId="4" applyNumberFormat="1" applyFont="1" applyAlignment="1">
      <alignment horizontal="center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/>
    <xf numFmtId="0" fontId="0" fillId="0" borderId="0" xfId="0" applyAlignment="1">
      <alignment horizontal="center"/>
    </xf>
    <xf numFmtId="0" fontId="9" fillId="3" borderId="0" xfId="4" applyFont="1" applyFill="1"/>
    <xf numFmtId="0" fontId="10" fillId="3" borderId="0" xfId="4" applyFont="1" applyFill="1"/>
    <xf numFmtId="0" fontId="11" fillId="3" borderId="0" xfId="0" applyFont="1" applyFill="1"/>
    <xf numFmtId="0" fontId="0" fillId="0" borderId="0" xfId="0" applyBorder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4" fontId="12" fillId="0" borderId="2" xfId="1" applyNumberFormat="1" applyFont="1" applyBorder="1"/>
    <xf numFmtId="165" fontId="0" fillId="0" borderId="2" xfId="3" applyNumberFormat="1" applyFont="1" applyBorder="1"/>
    <xf numFmtId="166" fontId="0" fillId="0" borderId="2" xfId="0" applyNumberFormat="1" applyBorder="1" applyAlignment="1">
      <alignment horizontal="center"/>
    </xf>
    <xf numFmtId="164" fontId="4" fillId="0" borderId="3" xfId="1" applyNumberFormat="1" applyFont="1" applyBorder="1"/>
    <xf numFmtId="165" fontId="0" fillId="0" borderId="3" xfId="3" applyNumberFormat="1" applyFont="1" applyBorder="1"/>
    <xf numFmtId="164" fontId="13" fillId="0" borderId="2" xfId="1" applyNumberFormat="1" applyFont="1" applyBorder="1"/>
    <xf numFmtId="164" fontId="13" fillId="0" borderId="3" xfId="1" applyNumberFormat="1" applyFont="1" applyBorder="1"/>
    <xf numFmtId="167" fontId="0" fillId="0" borderId="0" xfId="0" applyNumberFormat="1"/>
    <xf numFmtId="166" fontId="0" fillId="0" borderId="0" xfId="0" applyNumberFormat="1"/>
    <xf numFmtId="164" fontId="4" fillId="0" borderId="4" xfId="1" applyNumberFormat="1" applyFont="1" applyBorder="1"/>
    <xf numFmtId="165" fontId="0" fillId="0" borderId="4" xfId="3" applyNumberFormat="1" applyFont="1" applyBorder="1"/>
    <xf numFmtId="166" fontId="0" fillId="0" borderId="4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164" fontId="4" fillId="0" borderId="2" xfId="1" applyNumberFormat="1" applyFont="1" applyBorder="1"/>
    <xf numFmtId="164" fontId="13" fillId="0" borderId="0" xfId="0" applyNumberFormat="1" applyFont="1"/>
    <xf numFmtId="0" fontId="4" fillId="0" borderId="0" xfId="0" applyFont="1"/>
    <xf numFmtId="164" fontId="8" fillId="0" borderId="4" xfId="1" applyNumberFormat="1" applyFont="1" applyBorder="1"/>
    <xf numFmtId="165" fontId="8" fillId="0" borderId="4" xfId="3" applyNumberFormat="1" applyFont="1" applyBorder="1"/>
    <xf numFmtId="166" fontId="8" fillId="0" borderId="4" xfId="0" applyNumberFormat="1" applyFont="1" applyBorder="1" applyAlignment="1">
      <alignment horizontal="center"/>
    </xf>
    <xf numFmtId="0" fontId="13" fillId="0" borderId="0" xfId="0" applyFont="1"/>
    <xf numFmtId="165" fontId="0" fillId="0" borderId="5" xfId="3" applyNumberFormat="1" applyFont="1" applyBorder="1"/>
    <xf numFmtId="166" fontId="0" fillId="0" borderId="5" xfId="0" applyNumberFormat="1" applyBorder="1" applyAlignment="1">
      <alignment horizontal="center"/>
    </xf>
    <xf numFmtId="168" fontId="13" fillId="0" borderId="0" xfId="1" applyNumberFormat="1" applyFont="1"/>
    <xf numFmtId="0" fontId="8" fillId="0" borderId="0" xfId="0" applyFont="1"/>
    <xf numFmtId="165" fontId="0" fillId="0" borderId="6" xfId="3" applyNumberFormat="1" applyFont="1" applyBorder="1"/>
    <xf numFmtId="166" fontId="0" fillId="0" borderId="6" xfId="0" applyNumberFormat="1" applyBorder="1" applyAlignment="1">
      <alignment horizontal="center"/>
    </xf>
    <xf numFmtId="168" fontId="14" fillId="0" borderId="0" xfId="1" applyNumberFormat="1" applyFont="1"/>
    <xf numFmtId="0" fontId="14" fillId="0" borderId="0" xfId="0" applyFont="1"/>
    <xf numFmtId="164" fontId="8" fillId="0" borderId="7" xfId="1" applyNumberFormat="1" applyFont="1" applyBorder="1"/>
    <xf numFmtId="164" fontId="0" fillId="0" borderId="0" xfId="0" applyNumberFormat="1"/>
    <xf numFmtId="0" fontId="8" fillId="0" borderId="0" xfId="0" applyFont="1" applyAlignment="1">
      <alignment horizontal="right"/>
    </xf>
    <xf numFmtId="164" fontId="8" fillId="0" borderId="3" xfId="2" applyNumberFormat="1" applyFont="1" applyBorder="1"/>
    <xf numFmtId="43" fontId="0" fillId="0" borderId="0" xfId="0" applyNumberFormat="1"/>
    <xf numFmtId="165" fontId="14" fillId="0" borderId="0" xfId="3" applyNumberFormat="1" applyFont="1"/>
    <xf numFmtId="0" fontId="9" fillId="3" borderId="0" xfId="0" applyFont="1" applyFill="1"/>
    <xf numFmtId="0" fontId="15" fillId="0" borderId="0" xfId="0" quotePrefix="1" applyFont="1"/>
    <xf numFmtId="0" fontId="8" fillId="0" borderId="0" xfId="0" applyFont="1" applyAlignment="1">
      <alignment horizontal="centerContinuous"/>
    </xf>
    <xf numFmtId="0" fontId="8" fillId="5" borderId="8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7" fontId="8" fillId="4" borderId="2" xfId="0" applyNumberFormat="1" applyFont="1" applyFill="1" applyBorder="1" applyAlignment="1">
      <alignment horizontal="center"/>
    </xf>
    <xf numFmtId="17" fontId="8" fillId="4" borderId="11" xfId="0" applyNumberFormat="1" applyFont="1" applyFill="1" applyBorder="1" applyAlignment="1">
      <alignment horizontal="center"/>
    </xf>
    <xf numFmtId="17" fontId="8" fillId="4" borderId="3" xfId="0" applyNumberFormat="1" applyFont="1" applyFill="1" applyBorder="1" applyAlignment="1">
      <alignment horizontal="center"/>
    </xf>
    <xf numFmtId="0" fontId="0" fillId="0" borderId="0" xfId="0" applyFont="1"/>
    <xf numFmtId="10" fontId="1" fillId="0" borderId="3" xfId="0" applyNumberFormat="1" applyFont="1" applyBorder="1"/>
    <xf numFmtId="10" fontId="0" fillId="0" borderId="3" xfId="0" applyNumberFormat="1" applyFont="1" applyBorder="1"/>
    <xf numFmtId="165" fontId="1" fillId="0" borderId="3" xfId="0" applyNumberFormat="1" applyFont="1" applyBorder="1"/>
    <xf numFmtId="0" fontId="0" fillId="0" borderId="0" xfId="0" applyFont="1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164" fontId="1" fillId="0" borderId="3" xfId="1" applyNumberFormat="1" applyFont="1" applyBorder="1"/>
    <xf numFmtId="165" fontId="1" fillId="0" borderId="3" xfId="3" applyNumberFormat="1" applyFont="1" applyBorder="1"/>
    <xf numFmtId="10" fontId="16" fillId="0" borderId="3" xfId="3" applyNumberFormat="1" applyFont="1" applyBorder="1"/>
    <xf numFmtId="164" fontId="12" fillId="0" borderId="3" xfId="1" applyNumberFormat="1" applyFont="1" applyBorder="1"/>
    <xf numFmtId="168" fontId="0" fillId="0" borderId="0" xfId="0" applyNumberFormat="1"/>
    <xf numFmtId="10" fontId="0" fillId="0" borderId="0" xfId="0" applyNumberFormat="1" applyFont="1"/>
    <xf numFmtId="164" fontId="0" fillId="0" borderId="0" xfId="1" applyNumberFormat="1" applyFont="1"/>
    <xf numFmtId="0" fontId="2" fillId="0" borderId="0" xfId="0" applyFont="1"/>
    <xf numFmtId="10" fontId="0" fillId="0" borderId="0" xfId="3" applyNumberFormat="1" applyFont="1" applyBorder="1"/>
    <xf numFmtId="10" fontId="16" fillId="0" borderId="3" xfId="0" applyNumberFormat="1" applyFont="1" applyBorder="1"/>
    <xf numFmtId="164" fontId="0" fillId="0" borderId="3" xfId="0" applyNumberFormat="1" applyFont="1" applyBorder="1"/>
    <xf numFmtId="164" fontId="0" fillId="0" borderId="0" xfId="0" applyNumberFormat="1" applyFont="1" applyBorder="1"/>
    <xf numFmtId="168" fontId="0" fillId="0" borderId="0" xfId="0" applyNumberFormat="1" applyFont="1"/>
    <xf numFmtId="0" fontId="0" fillId="2" borderId="0" xfId="0" applyFont="1" applyFill="1"/>
    <xf numFmtId="0" fontId="1" fillId="3" borderId="0" xfId="0" applyFont="1" applyFill="1"/>
    <xf numFmtId="0" fontId="2" fillId="0" borderId="0" xfId="0" applyFont="1" applyAlignment="1">
      <alignment horizontal="centerContinuous"/>
    </xf>
    <xf numFmtId="0" fontId="8" fillId="4" borderId="12" xfId="0" applyFont="1" applyFill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"/>
    </xf>
    <xf numFmtId="164" fontId="8" fillId="0" borderId="0" xfId="1" applyNumberFormat="1" applyFont="1" applyBorder="1"/>
    <xf numFmtId="164" fontId="13" fillId="0" borderId="12" xfId="1" applyNumberFormat="1" applyFont="1" applyBorder="1"/>
    <xf numFmtId="164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horizontal="centerContinuous"/>
    </xf>
    <xf numFmtId="164" fontId="1" fillId="0" borderId="0" xfId="1" applyNumberFormat="1" applyFont="1" applyBorder="1"/>
    <xf numFmtId="164" fontId="4" fillId="0" borderId="0" xfId="1" applyNumberFormat="1" applyFont="1" applyBorder="1"/>
    <xf numFmtId="164" fontId="12" fillId="0" borderId="3" xfId="1" applyNumberFormat="1" applyFont="1" applyFill="1" applyBorder="1"/>
    <xf numFmtId="164" fontId="4" fillId="0" borderId="0" xfId="1" applyNumberFormat="1" applyFont="1" applyBorder="1" applyAlignment="1">
      <alignment horizontal="left"/>
    </xf>
    <xf numFmtId="164" fontId="4" fillId="0" borderId="3" xfId="1" applyNumberFormat="1" applyFont="1" applyBorder="1" applyAlignment="1">
      <alignment horizontal="centerContinuous"/>
    </xf>
    <xf numFmtId="164" fontId="1" fillId="0" borderId="3" xfId="1" applyNumberFormat="1" applyFont="1" applyFill="1" applyBorder="1"/>
    <xf numFmtId="164" fontId="4" fillId="0" borderId="4" xfId="1" applyNumberFormat="1" applyFont="1" applyFill="1" applyBorder="1"/>
    <xf numFmtId="164" fontId="1" fillId="0" borderId="4" xfId="1" applyNumberFormat="1" applyFont="1" applyFill="1" applyBorder="1"/>
    <xf numFmtId="164" fontId="4" fillId="6" borderId="4" xfId="1" applyNumberFormat="1" applyFont="1" applyFill="1" applyBorder="1"/>
    <xf numFmtId="164" fontId="1" fillId="6" borderId="4" xfId="1" applyNumberFormat="1" applyFont="1" applyFill="1" applyBorder="1"/>
    <xf numFmtId="164" fontId="4" fillId="0" borderId="6" xfId="1" applyNumberFormat="1" applyFont="1" applyFill="1" applyBorder="1"/>
    <xf numFmtId="164" fontId="1" fillId="0" borderId="6" xfId="1" applyNumberFormat="1" applyFont="1" applyFill="1" applyBorder="1"/>
    <xf numFmtId="164" fontId="4" fillId="0" borderId="13" xfId="1" applyNumberFormat="1" applyFont="1" applyBorder="1"/>
    <xf numFmtId="164" fontId="4" fillId="0" borderId="1" xfId="1" applyNumberFormat="1" applyFont="1" applyBorder="1"/>
    <xf numFmtId="164" fontId="1" fillId="0" borderId="13" xfId="1" applyNumberFormat="1" applyFont="1" applyBorder="1"/>
    <xf numFmtId="164" fontId="2" fillId="0" borderId="0" xfId="1" applyNumberFormat="1" applyFont="1" applyBorder="1"/>
    <xf numFmtId="164" fontId="1" fillId="0" borderId="0" xfId="1" applyNumberFormat="1" applyFont="1" applyFill="1" applyBorder="1"/>
    <xf numFmtId="40" fontId="17" fillId="0" borderId="0" xfId="4" applyNumberFormat="1" applyFont="1"/>
    <xf numFmtId="0" fontId="6" fillId="0" borderId="0" xfId="4" applyFont="1"/>
    <xf numFmtId="0" fontId="18" fillId="0" borderId="0" xfId="4" applyFont="1"/>
    <xf numFmtId="0" fontId="2" fillId="4" borderId="14" xfId="0" applyFont="1" applyFill="1" applyBorder="1" applyAlignment="1">
      <alignment horizontal="center"/>
    </xf>
    <xf numFmtId="40" fontId="7" fillId="0" borderId="0" xfId="4" applyNumberFormat="1" applyFont="1"/>
    <xf numFmtId="40" fontId="15" fillId="0" borderId="0" xfId="4" applyNumberFormat="1" applyFont="1"/>
    <xf numFmtId="17" fontId="2" fillId="4" borderId="15" xfId="0" applyNumberFormat="1" applyFont="1" applyFill="1" applyBorder="1" applyAlignment="1">
      <alignment horizontal="center"/>
    </xf>
    <xf numFmtId="40" fontId="20" fillId="0" borderId="0" xfId="4" applyNumberFormat="1" applyFont="1"/>
    <xf numFmtId="43" fontId="16" fillId="0" borderId="16" xfId="1" applyFont="1" applyBorder="1"/>
    <xf numFmtId="43" fontId="0" fillId="0" borderId="11" xfId="1" applyFont="1" applyBorder="1"/>
    <xf numFmtId="164" fontId="16" fillId="0" borderId="16" xfId="1" applyNumberFormat="1" applyFont="1" applyBorder="1"/>
    <xf numFmtId="164" fontId="0" fillId="0" borderId="11" xfId="1" applyNumberFormat="1" applyFont="1" applyBorder="1"/>
    <xf numFmtId="164" fontId="1" fillId="0" borderId="17" xfId="1" applyNumberFormat="1" applyFont="1" applyBorder="1"/>
    <xf numFmtId="165" fontId="12" fillId="0" borderId="16" xfId="3" applyNumberFormat="1" applyFont="1" applyBorder="1"/>
    <xf numFmtId="165" fontId="12" fillId="0" borderId="11" xfId="3" applyNumberFormat="1" applyFont="1" applyBorder="1"/>
    <xf numFmtId="165" fontId="12" fillId="0" borderId="3" xfId="3" applyNumberFormat="1" applyFont="1" applyBorder="1"/>
    <xf numFmtId="165" fontId="21" fillId="0" borderId="0" xfId="4" applyNumberFormat="1" applyFont="1"/>
    <xf numFmtId="165" fontId="16" fillId="0" borderId="3" xfId="3" applyNumberFormat="1" applyFont="1" applyBorder="1"/>
    <xf numFmtId="40" fontId="21" fillId="0" borderId="0" xfId="4" applyNumberFormat="1" applyFont="1"/>
    <xf numFmtId="164" fontId="16" fillId="0" borderId="3" xfId="1" applyNumberFormat="1" applyFont="1" applyBorder="1"/>
    <xf numFmtId="17" fontId="2" fillId="4" borderId="18" xfId="0" applyNumberFormat="1" applyFont="1" applyFill="1" applyBorder="1" applyAlignment="1">
      <alignment horizontal="center"/>
    </xf>
    <xf numFmtId="168" fontId="0" fillId="0" borderId="0" xfId="1" applyNumberFormat="1" applyFont="1"/>
    <xf numFmtId="164" fontId="1" fillId="0" borderId="16" xfId="1" applyNumberFormat="1" applyFont="1" applyBorder="1"/>
    <xf numFmtId="167" fontId="0" fillId="0" borderId="17" xfId="1" applyNumberFormat="1" applyFont="1" applyBorder="1"/>
    <xf numFmtId="165" fontId="0" fillId="0" borderId="19" xfId="3" applyNumberFormat="1" applyFont="1" applyBorder="1"/>
    <xf numFmtId="167" fontId="0" fillId="0" borderId="20" xfId="1" applyNumberFormat="1" applyFont="1" applyBorder="1"/>
    <xf numFmtId="167" fontId="0" fillId="0" borderId="21" xfId="1" applyNumberFormat="1" applyFont="1" applyBorder="1"/>
    <xf numFmtId="165" fontId="0" fillId="0" borderId="0" xfId="3" applyNumberFormat="1" applyFont="1"/>
    <xf numFmtId="165" fontId="0" fillId="0" borderId="0" xfId="3" applyNumberFormat="1" applyFont="1" applyBorder="1"/>
    <xf numFmtId="164" fontId="1" fillId="0" borderId="5" xfId="1" applyNumberFormat="1" applyFont="1" applyBorder="1"/>
    <xf numFmtId="164" fontId="1" fillId="0" borderId="2" xfId="1" applyNumberFormat="1" applyFont="1" applyBorder="1"/>
    <xf numFmtId="0" fontId="16" fillId="0" borderId="0" xfId="0" applyFont="1" applyAlignment="1">
      <alignment horizontal="right"/>
    </xf>
    <xf numFmtId="0" fontId="16" fillId="0" borderId="0" xfId="1" applyNumberFormat="1" applyFont="1" applyBorder="1" applyAlignment="1">
      <alignment horizontal="left"/>
    </xf>
    <xf numFmtId="167" fontId="0" fillId="0" borderId="5" xfId="1" applyNumberFormat="1" applyFont="1" applyBorder="1"/>
    <xf numFmtId="164" fontId="0" fillId="0" borderId="4" xfId="1" applyNumberFormat="1" applyFont="1" applyBorder="1"/>
    <xf numFmtId="164" fontId="0" fillId="0" borderId="0" xfId="0" applyNumberFormat="1" applyFont="1"/>
    <xf numFmtId="167" fontId="0" fillId="0" borderId="4" xfId="1" applyNumberFormat="1" applyFont="1" applyBorder="1"/>
    <xf numFmtId="0" fontId="0" fillId="0" borderId="22" xfId="0" applyFont="1" applyBorder="1"/>
    <xf numFmtId="164" fontId="0" fillId="0" borderId="4" xfId="0" applyNumberFormat="1" applyFont="1" applyBorder="1"/>
    <xf numFmtId="167" fontId="0" fillId="0" borderId="3" xfId="1" applyNumberFormat="1" applyFont="1" applyBorder="1"/>
    <xf numFmtId="164" fontId="0" fillId="6" borderId="4" xfId="1" applyNumberFormat="1" applyFont="1" applyFill="1" applyBorder="1"/>
    <xf numFmtId="0" fontId="2" fillId="0" borderId="0" xfId="0" applyFont="1" applyBorder="1" applyAlignment="1">
      <alignment horizontal="centerContinuous"/>
    </xf>
    <xf numFmtId="167" fontId="0" fillId="0" borderId="3" xfId="0" applyNumberFormat="1" applyFont="1" applyFill="1" applyBorder="1"/>
    <xf numFmtId="167" fontId="0" fillId="0" borderId="0" xfId="1" applyNumberFormat="1" applyFont="1"/>
    <xf numFmtId="167" fontId="0" fillId="0" borderId="3" xfId="1" applyNumberFormat="1" applyFont="1" applyFill="1" applyBorder="1"/>
    <xf numFmtId="167" fontId="2" fillId="0" borderId="0" xfId="0" applyNumberFormat="1" applyFont="1" applyBorder="1" applyAlignment="1">
      <alignment horizontal="centerContinuous"/>
    </xf>
    <xf numFmtId="167" fontId="0" fillId="0" borderId="4" xfId="1" applyNumberFormat="1" applyFont="1" applyFill="1" applyBorder="1"/>
    <xf numFmtId="0" fontId="8" fillId="0" borderId="0" xfId="0" applyFont="1" applyBorder="1" applyAlignment="1">
      <alignment horizontal="centerContinuous"/>
    </xf>
    <xf numFmtId="0" fontId="22" fillId="0" borderId="0" xfId="0" applyFont="1"/>
    <xf numFmtId="0" fontId="23" fillId="0" borderId="0" xfId="0" applyFont="1"/>
    <xf numFmtId="0" fontId="1" fillId="0" borderId="0" xfId="0" applyFont="1"/>
    <xf numFmtId="167" fontId="0" fillId="0" borderId="5" xfId="1" applyNumberFormat="1" applyFont="1" applyFill="1" applyBorder="1"/>
    <xf numFmtId="0" fontId="24" fillId="0" borderId="0" xfId="0" applyFont="1"/>
    <xf numFmtId="0" fontId="2" fillId="0" borderId="13" xfId="0" applyFont="1" applyBorder="1" applyAlignment="1">
      <alignment horizontal="centerContinuous"/>
    </xf>
    <xf numFmtId="167" fontId="16" fillId="0" borderId="5" xfId="1" applyNumberFormat="1" applyFont="1" applyFill="1" applyBorder="1"/>
    <xf numFmtId="0" fontId="16" fillId="0" borderId="0" xfId="0" applyFont="1"/>
    <xf numFmtId="164" fontId="0" fillId="0" borderId="3" xfId="1" applyNumberFormat="1" applyFont="1" applyFill="1" applyBorder="1"/>
    <xf numFmtId="164" fontId="0" fillId="0" borderId="5" xfId="1" applyNumberFormat="1" applyFont="1" applyFill="1" applyBorder="1"/>
    <xf numFmtId="169" fontId="0" fillId="0" borderId="3" xfId="1" applyNumberFormat="1" applyFont="1" applyBorder="1"/>
    <xf numFmtId="0" fontId="25" fillId="0" borderId="0" xfId="0" applyFont="1"/>
    <xf numFmtId="169" fontId="16" fillId="0" borderId="3" xfId="1" applyNumberFormat="1" applyFont="1" applyBorder="1"/>
    <xf numFmtId="10" fontId="14" fillId="0" borderId="3" xfId="3" applyNumberFormat="1" applyFont="1" applyBorder="1"/>
    <xf numFmtId="40" fontId="7" fillId="0" borderId="0" xfId="4" applyNumberFormat="1" applyFont="1" applyAlignment="1">
      <alignment horizontal="centerContinuous" vertical="distributed" wrapText="1"/>
    </xf>
    <xf numFmtId="0" fontId="0" fillId="0" borderId="0" xfId="0" applyAlignment="1">
      <alignment horizontal="centerContinuous" vertical="distributed"/>
    </xf>
    <xf numFmtId="166" fontId="26" fillId="0" borderId="3" xfId="0" applyNumberFormat="1" applyFont="1" applyBorder="1" applyAlignment="1">
      <alignment horizontal="center"/>
    </xf>
    <xf numFmtId="165" fontId="0" fillId="0" borderId="23" xfId="0" applyNumberFormat="1" applyFont="1" applyFill="1" applyBorder="1"/>
    <xf numFmtId="164" fontId="16" fillId="0" borderId="24" xfId="1" applyNumberFormat="1" applyFont="1" applyFill="1" applyBorder="1"/>
    <xf numFmtId="164" fontId="1" fillId="0" borderId="5" xfId="1" applyNumberFormat="1" applyFont="1" applyFill="1" applyBorder="1"/>
    <xf numFmtId="167" fontId="0" fillId="0" borderId="23" xfId="1" applyNumberFormat="1" applyFont="1" applyFill="1" applyBorder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9" fillId="0" borderId="15" xfId="4" applyFont="1" applyBorder="1" applyAlignment="1">
      <alignment horizontal="center"/>
    </xf>
    <xf numFmtId="0" fontId="19" fillId="0" borderId="0" xfId="4" applyFont="1" applyAlignment="1">
      <alignment horizontal="center"/>
    </xf>
    <xf numFmtId="0" fontId="19" fillId="0" borderId="0" xfId="4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OSK Spreads - 2006-3Q 10Q" xfId="4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leritymoment.com/sitebuildercontent/sitebuilderfiles/Geen%20Landscape%20Services%20LBO%20model%20answer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wers"/>
      <sheetName val="Blank"/>
      <sheetName val="Balance Sheet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43"/>
  <sheetViews>
    <sheetView tabSelected="1" topLeftCell="F204" zoomScale="80" zoomScaleNormal="80" workbookViewId="0">
      <selection activeCell="G217" sqref="G217"/>
    </sheetView>
  </sheetViews>
  <sheetFormatPr defaultRowHeight="12.3" x14ac:dyDescent="0.4"/>
  <cols>
    <col min="1" max="1" width="5.83203125" style="9" customWidth="1"/>
    <col min="2" max="2" width="53.1640625" customWidth="1"/>
    <col min="3" max="15" width="16.1640625" customWidth="1"/>
    <col min="16" max="20" width="15" customWidth="1"/>
    <col min="259" max="259" width="5.1640625" customWidth="1"/>
    <col min="260" max="260" width="41.71875" customWidth="1"/>
    <col min="261" max="261" width="14.71875" customWidth="1"/>
    <col min="262" max="262" width="14.83203125" customWidth="1"/>
    <col min="263" max="264" width="11.71875" customWidth="1"/>
    <col min="265" max="265" width="11.83203125" bestFit="1" customWidth="1"/>
    <col min="267" max="267" width="10.27734375" bestFit="1" customWidth="1"/>
    <col min="268" max="268" width="11.27734375" customWidth="1"/>
    <col min="269" max="269" width="5" customWidth="1"/>
    <col min="270" max="275" width="15" customWidth="1"/>
    <col min="515" max="515" width="5.1640625" customWidth="1"/>
    <col min="516" max="516" width="41.71875" customWidth="1"/>
    <col min="517" max="517" width="14.71875" customWidth="1"/>
    <col min="518" max="518" width="14.83203125" customWidth="1"/>
    <col min="519" max="520" width="11.71875" customWidth="1"/>
    <col min="521" max="521" width="11.83203125" bestFit="1" customWidth="1"/>
    <col min="523" max="523" width="10.27734375" bestFit="1" customWidth="1"/>
    <col min="524" max="524" width="11.27734375" customWidth="1"/>
    <col min="525" max="525" width="5" customWidth="1"/>
    <col min="526" max="531" width="15" customWidth="1"/>
    <col min="771" max="771" width="5.1640625" customWidth="1"/>
    <col min="772" max="772" width="41.71875" customWidth="1"/>
    <col min="773" max="773" width="14.71875" customWidth="1"/>
    <col min="774" max="774" width="14.83203125" customWidth="1"/>
    <col min="775" max="776" width="11.71875" customWidth="1"/>
    <col min="777" max="777" width="11.83203125" bestFit="1" customWidth="1"/>
    <col min="779" max="779" width="10.27734375" bestFit="1" customWidth="1"/>
    <col min="780" max="780" width="11.27734375" customWidth="1"/>
    <col min="781" max="781" width="5" customWidth="1"/>
    <col min="782" max="787" width="15" customWidth="1"/>
    <col min="1027" max="1027" width="5.1640625" customWidth="1"/>
    <col min="1028" max="1028" width="41.71875" customWidth="1"/>
    <col min="1029" max="1029" width="14.71875" customWidth="1"/>
    <col min="1030" max="1030" width="14.83203125" customWidth="1"/>
    <col min="1031" max="1032" width="11.71875" customWidth="1"/>
    <col min="1033" max="1033" width="11.83203125" bestFit="1" customWidth="1"/>
    <col min="1035" max="1035" width="10.27734375" bestFit="1" customWidth="1"/>
    <col min="1036" max="1036" width="11.27734375" customWidth="1"/>
    <col min="1037" max="1037" width="5" customWidth="1"/>
    <col min="1038" max="1043" width="15" customWidth="1"/>
    <col min="1283" max="1283" width="5.1640625" customWidth="1"/>
    <col min="1284" max="1284" width="41.71875" customWidth="1"/>
    <col min="1285" max="1285" width="14.71875" customWidth="1"/>
    <col min="1286" max="1286" width="14.83203125" customWidth="1"/>
    <col min="1287" max="1288" width="11.71875" customWidth="1"/>
    <col min="1289" max="1289" width="11.83203125" bestFit="1" customWidth="1"/>
    <col min="1291" max="1291" width="10.27734375" bestFit="1" customWidth="1"/>
    <col min="1292" max="1292" width="11.27734375" customWidth="1"/>
    <col min="1293" max="1293" width="5" customWidth="1"/>
    <col min="1294" max="1299" width="15" customWidth="1"/>
    <col min="1539" max="1539" width="5.1640625" customWidth="1"/>
    <col min="1540" max="1540" width="41.71875" customWidth="1"/>
    <col min="1541" max="1541" width="14.71875" customWidth="1"/>
    <col min="1542" max="1542" width="14.83203125" customWidth="1"/>
    <col min="1543" max="1544" width="11.71875" customWidth="1"/>
    <col min="1545" max="1545" width="11.83203125" bestFit="1" customWidth="1"/>
    <col min="1547" max="1547" width="10.27734375" bestFit="1" customWidth="1"/>
    <col min="1548" max="1548" width="11.27734375" customWidth="1"/>
    <col min="1549" max="1549" width="5" customWidth="1"/>
    <col min="1550" max="1555" width="15" customWidth="1"/>
    <col min="1795" max="1795" width="5.1640625" customWidth="1"/>
    <col min="1796" max="1796" width="41.71875" customWidth="1"/>
    <col min="1797" max="1797" width="14.71875" customWidth="1"/>
    <col min="1798" max="1798" width="14.83203125" customWidth="1"/>
    <col min="1799" max="1800" width="11.71875" customWidth="1"/>
    <col min="1801" max="1801" width="11.83203125" bestFit="1" customWidth="1"/>
    <col min="1803" max="1803" width="10.27734375" bestFit="1" customWidth="1"/>
    <col min="1804" max="1804" width="11.27734375" customWidth="1"/>
    <col min="1805" max="1805" width="5" customWidth="1"/>
    <col min="1806" max="1811" width="15" customWidth="1"/>
    <col min="2051" max="2051" width="5.1640625" customWidth="1"/>
    <col min="2052" max="2052" width="41.71875" customWidth="1"/>
    <col min="2053" max="2053" width="14.71875" customWidth="1"/>
    <col min="2054" max="2054" width="14.83203125" customWidth="1"/>
    <col min="2055" max="2056" width="11.71875" customWidth="1"/>
    <col min="2057" max="2057" width="11.83203125" bestFit="1" customWidth="1"/>
    <col min="2059" max="2059" width="10.27734375" bestFit="1" customWidth="1"/>
    <col min="2060" max="2060" width="11.27734375" customWidth="1"/>
    <col min="2061" max="2061" width="5" customWidth="1"/>
    <col min="2062" max="2067" width="15" customWidth="1"/>
    <col min="2307" max="2307" width="5.1640625" customWidth="1"/>
    <col min="2308" max="2308" width="41.71875" customWidth="1"/>
    <col min="2309" max="2309" width="14.71875" customWidth="1"/>
    <col min="2310" max="2310" width="14.83203125" customWidth="1"/>
    <col min="2311" max="2312" width="11.71875" customWidth="1"/>
    <col min="2313" max="2313" width="11.83203125" bestFit="1" customWidth="1"/>
    <col min="2315" max="2315" width="10.27734375" bestFit="1" customWidth="1"/>
    <col min="2316" max="2316" width="11.27734375" customWidth="1"/>
    <col min="2317" max="2317" width="5" customWidth="1"/>
    <col min="2318" max="2323" width="15" customWidth="1"/>
    <col min="2563" max="2563" width="5.1640625" customWidth="1"/>
    <col min="2564" max="2564" width="41.71875" customWidth="1"/>
    <col min="2565" max="2565" width="14.71875" customWidth="1"/>
    <col min="2566" max="2566" width="14.83203125" customWidth="1"/>
    <col min="2567" max="2568" width="11.71875" customWidth="1"/>
    <col min="2569" max="2569" width="11.83203125" bestFit="1" customWidth="1"/>
    <col min="2571" max="2571" width="10.27734375" bestFit="1" customWidth="1"/>
    <col min="2572" max="2572" width="11.27734375" customWidth="1"/>
    <col min="2573" max="2573" width="5" customWidth="1"/>
    <col min="2574" max="2579" width="15" customWidth="1"/>
    <col min="2819" max="2819" width="5.1640625" customWidth="1"/>
    <col min="2820" max="2820" width="41.71875" customWidth="1"/>
    <col min="2821" max="2821" width="14.71875" customWidth="1"/>
    <col min="2822" max="2822" width="14.83203125" customWidth="1"/>
    <col min="2823" max="2824" width="11.71875" customWidth="1"/>
    <col min="2825" max="2825" width="11.83203125" bestFit="1" customWidth="1"/>
    <col min="2827" max="2827" width="10.27734375" bestFit="1" customWidth="1"/>
    <col min="2828" max="2828" width="11.27734375" customWidth="1"/>
    <col min="2829" max="2829" width="5" customWidth="1"/>
    <col min="2830" max="2835" width="15" customWidth="1"/>
    <col min="3075" max="3075" width="5.1640625" customWidth="1"/>
    <col min="3076" max="3076" width="41.71875" customWidth="1"/>
    <col min="3077" max="3077" width="14.71875" customWidth="1"/>
    <col min="3078" max="3078" width="14.83203125" customWidth="1"/>
    <col min="3079" max="3080" width="11.71875" customWidth="1"/>
    <col min="3081" max="3081" width="11.83203125" bestFit="1" customWidth="1"/>
    <col min="3083" max="3083" width="10.27734375" bestFit="1" customWidth="1"/>
    <col min="3084" max="3084" width="11.27734375" customWidth="1"/>
    <col min="3085" max="3085" width="5" customWidth="1"/>
    <col min="3086" max="3091" width="15" customWidth="1"/>
    <col min="3331" max="3331" width="5.1640625" customWidth="1"/>
    <col min="3332" max="3332" width="41.71875" customWidth="1"/>
    <col min="3333" max="3333" width="14.71875" customWidth="1"/>
    <col min="3334" max="3334" width="14.83203125" customWidth="1"/>
    <col min="3335" max="3336" width="11.71875" customWidth="1"/>
    <col min="3337" max="3337" width="11.83203125" bestFit="1" customWidth="1"/>
    <col min="3339" max="3339" width="10.27734375" bestFit="1" customWidth="1"/>
    <col min="3340" max="3340" width="11.27734375" customWidth="1"/>
    <col min="3341" max="3341" width="5" customWidth="1"/>
    <col min="3342" max="3347" width="15" customWidth="1"/>
    <col min="3587" max="3587" width="5.1640625" customWidth="1"/>
    <col min="3588" max="3588" width="41.71875" customWidth="1"/>
    <col min="3589" max="3589" width="14.71875" customWidth="1"/>
    <col min="3590" max="3590" width="14.83203125" customWidth="1"/>
    <col min="3591" max="3592" width="11.71875" customWidth="1"/>
    <col min="3593" max="3593" width="11.83203125" bestFit="1" customWidth="1"/>
    <col min="3595" max="3595" width="10.27734375" bestFit="1" customWidth="1"/>
    <col min="3596" max="3596" width="11.27734375" customWidth="1"/>
    <col min="3597" max="3597" width="5" customWidth="1"/>
    <col min="3598" max="3603" width="15" customWidth="1"/>
    <col min="3843" max="3843" width="5.1640625" customWidth="1"/>
    <col min="3844" max="3844" width="41.71875" customWidth="1"/>
    <col min="3845" max="3845" width="14.71875" customWidth="1"/>
    <col min="3846" max="3846" width="14.83203125" customWidth="1"/>
    <col min="3847" max="3848" width="11.71875" customWidth="1"/>
    <col min="3849" max="3849" width="11.83203125" bestFit="1" customWidth="1"/>
    <col min="3851" max="3851" width="10.27734375" bestFit="1" customWidth="1"/>
    <col min="3852" max="3852" width="11.27734375" customWidth="1"/>
    <col min="3853" max="3853" width="5" customWidth="1"/>
    <col min="3854" max="3859" width="15" customWidth="1"/>
    <col min="4099" max="4099" width="5.1640625" customWidth="1"/>
    <col min="4100" max="4100" width="41.71875" customWidth="1"/>
    <col min="4101" max="4101" width="14.71875" customWidth="1"/>
    <col min="4102" max="4102" width="14.83203125" customWidth="1"/>
    <col min="4103" max="4104" width="11.71875" customWidth="1"/>
    <col min="4105" max="4105" width="11.83203125" bestFit="1" customWidth="1"/>
    <col min="4107" max="4107" width="10.27734375" bestFit="1" customWidth="1"/>
    <col min="4108" max="4108" width="11.27734375" customWidth="1"/>
    <col min="4109" max="4109" width="5" customWidth="1"/>
    <col min="4110" max="4115" width="15" customWidth="1"/>
    <col min="4355" max="4355" width="5.1640625" customWidth="1"/>
    <col min="4356" max="4356" width="41.71875" customWidth="1"/>
    <col min="4357" max="4357" width="14.71875" customWidth="1"/>
    <col min="4358" max="4358" width="14.83203125" customWidth="1"/>
    <col min="4359" max="4360" width="11.71875" customWidth="1"/>
    <col min="4361" max="4361" width="11.83203125" bestFit="1" customWidth="1"/>
    <col min="4363" max="4363" width="10.27734375" bestFit="1" customWidth="1"/>
    <col min="4364" max="4364" width="11.27734375" customWidth="1"/>
    <col min="4365" max="4365" width="5" customWidth="1"/>
    <col min="4366" max="4371" width="15" customWidth="1"/>
    <col min="4611" max="4611" width="5.1640625" customWidth="1"/>
    <col min="4612" max="4612" width="41.71875" customWidth="1"/>
    <col min="4613" max="4613" width="14.71875" customWidth="1"/>
    <col min="4614" max="4614" width="14.83203125" customWidth="1"/>
    <col min="4615" max="4616" width="11.71875" customWidth="1"/>
    <col min="4617" max="4617" width="11.83203125" bestFit="1" customWidth="1"/>
    <col min="4619" max="4619" width="10.27734375" bestFit="1" customWidth="1"/>
    <col min="4620" max="4620" width="11.27734375" customWidth="1"/>
    <col min="4621" max="4621" width="5" customWidth="1"/>
    <col min="4622" max="4627" width="15" customWidth="1"/>
    <col min="4867" max="4867" width="5.1640625" customWidth="1"/>
    <col min="4868" max="4868" width="41.71875" customWidth="1"/>
    <col min="4869" max="4869" width="14.71875" customWidth="1"/>
    <col min="4870" max="4870" width="14.83203125" customWidth="1"/>
    <col min="4871" max="4872" width="11.71875" customWidth="1"/>
    <col min="4873" max="4873" width="11.83203125" bestFit="1" customWidth="1"/>
    <col min="4875" max="4875" width="10.27734375" bestFit="1" customWidth="1"/>
    <col min="4876" max="4876" width="11.27734375" customWidth="1"/>
    <col min="4877" max="4877" width="5" customWidth="1"/>
    <col min="4878" max="4883" width="15" customWidth="1"/>
    <col min="5123" max="5123" width="5.1640625" customWidth="1"/>
    <col min="5124" max="5124" width="41.71875" customWidth="1"/>
    <col min="5125" max="5125" width="14.71875" customWidth="1"/>
    <col min="5126" max="5126" width="14.83203125" customWidth="1"/>
    <col min="5127" max="5128" width="11.71875" customWidth="1"/>
    <col min="5129" max="5129" width="11.83203125" bestFit="1" customWidth="1"/>
    <col min="5131" max="5131" width="10.27734375" bestFit="1" customWidth="1"/>
    <col min="5132" max="5132" width="11.27734375" customWidth="1"/>
    <col min="5133" max="5133" width="5" customWidth="1"/>
    <col min="5134" max="5139" width="15" customWidth="1"/>
    <col min="5379" max="5379" width="5.1640625" customWidth="1"/>
    <col min="5380" max="5380" width="41.71875" customWidth="1"/>
    <col min="5381" max="5381" width="14.71875" customWidth="1"/>
    <col min="5382" max="5382" width="14.83203125" customWidth="1"/>
    <col min="5383" max="5384" width="11.71875" customWidth="1"/>
    <col min="5385" max="5385" width="11.83203125" bestFit="1" customWidth="1"/>
    <col min="5387" max="5387" width="10.27734375" bestFit="1" customWidth="1"/>
    <col min="5388" max="5388" width="11.27734375" customWidth="1"/>
    <col min="5389" max="5389" width="5" customWidth="1"/>
    <col min="5390" max="5395" width="15" customWidth="1"/>
    <col min="5635" max="5635" width="5.1640625" customWidth="1"/>
    <col min="5636" max="5636" width="41.71875" customWidth="1"/>
    <col min="5637" max="5637" width="14.71875" customWidth="1"/>
    <col min="5638" max="5638" width="14.83203125" customWidth="1"/>
    <col min="5639" max="5640" width="11.71875" customWidth="1"/>
    <col min="5641" max="5641" width="11.83203125" bestFit="1" customWidth="1"/>
    <col min="5643" max="5643" width="10.27734375" bestFit="1" customWidth="1"/>
    <col min="5644" max="5644" width="11.27734375" customWidth="1"/>
    <col min="5645" max="5645" width="5" customWidth="1"/>
    <col min="5646" max="5651" width="15" customWidth="1"/>
    <col min="5891" max="5891" width="5.1640625" customWidth="1"/>
    <col min="5892" max="5892" width="41.71875" customWidth="1"/>
    <col min="5893" max="5893" width="14.71875" customWidth="1"/>
    <col min="5894" max="5894" width="14.83203125" customWidth="1"/>
    <col min="5895" max="5896" width="11.71875" customWidth="1"/>
    <col min="5897" max="5897" width="11.83203125" bestFit="1" customWidth="1"/>
    <col min="5899" max="5899" width="10.27734375" bestFit="1" customWidth="1"/>
    <col min="5900" max="5900" width="11.27734375" customWidth="1"/>
    <col min="5901" max="5901" width="5" customWidth="1"/>
    <col min="5902" max="5907" width="15" customWidth="1"/>
    <col min="6147" max="6147" width="5.1640625" customWidth="1"/>
    <col min="6148" max="6148" width="41.71875" customWidth="1"/>
    <col min="6149" max="6149" width="14.71875" customWidth="1"/>
    <col min="6150" max="6150" width="14.83203125" customWidth="1"/>
    <col min="6151" max="6152" width="11.71875" customWidth="1"/>
    <col min="6153" max="6153" width="11.83203125" bestFit="1" customWidth="1"/>
    <col min="6155" max="6155" width="10.27734375" bestFit="1" customWidth="1"/>
    <col min="6156" max="6156" width="11.27734375" customWidth="1"/>
    <col min="6157" max="6157" width="5" customWidth="1"/>
    <col min="6158" max="6163" width="15" customWidth="1"/>
    <col min="6403" max="6403" width="5.1640625" customWidth="1"/>
    <col min="6404" max="6404" width="41.71875" customWidth="1"/>
    <col min="6405" max="6405" width="14.71875" customWidth="1"/>
    <col min="6406" max="6406" width="14.83203125" customWidth="1"/>
    <col min="6407" max="6408" width="11.71875" customWidth="1"/>
    <col min="6409" max="6409" width="11.83203125" bestFit="1" customWidth="1"/>
    <col min="6411" max="6411" width="10.27734375" bestFit="1" customWidth="1"/>
    <col min="6412" max="6412" width="11.27734375" customWidth="1"/>
    <col min="6413" max="6413" width="5" customWidth="1"/>
    <col min="6414" max="6419" width="15" customWidth="1"/>
    <col min="6659" max="6659" width="5.1640625" customWidth="1"/>
    <col min="6660" max="6660" width="41.71875" customWidth="1"/>
    <col min="6661" max="6661" width="14.71875" customWidth="1"/>
    <col min="6662" max="6662" width="14.83203125" customWidth="1"/>
    <col min="6663" max="6664" width="11.71875" customWidth="1"/>
    <col min="6665" max="6665" width="11.83203125" bestFit="1" customWidth="1"/>
    <col min="6667" max="6667" width="10.27734375" bestFit="1" customWidth="1"/>
    <col min="6668" max="6668" width="11.27734375" customWidth="1"/>
    <col min="6669" max="6669" width="5" customWidth="1"/>
    <col min="6670" max="6675" width="15" customWidth="1"/>
    <col min="6915" max="6915" width="5.1640625" customWidth="1"/>
    <col min="6916" max="6916" width="41.71875" customWidth="1"/>
    <col min="6917" max="6917" width="14.71875" customWidth="1"/>
    <col min="6918" max="6918" width="14.83203125" customWidth="1"/>
    <col min="6919" max="6920" width="11.71875" customWidth="1"/>
    <col min="6921" max="6921" width="11.83203125" bestFit="1" customWidth="1"/>
    <col min="6923" max="6923" width="10.27734375" bestFit="1" customWidth="1"/>
    <col min="6924" max="6924" width="11.27734375" customWidth="1"/>
    <col min="6925" max="6925" width="5" customWidth="1"/>
    <col min="6926" max="6931" width="15" customWidth="1"/>
    <col min="7171" max="7171" width="5.1640625" customWidth="1"/>
    <col min="7172" max="7172" width="41.71875" customWidth="1"/>
    <col min="7173" max="7173" width="14.71875" customWidth="1"/>
    <col min="7174" max="7174" width="14.83203125" customWidth="1"/>
    <col min="7175" max="7176" width="11.71875" customWidth="1"/>
    <col min="7177" max="7177" width="11.83203125" bestFit="1" customWidth="1"/>
    <col min="7179" max="7179" width="10.27734375" bestFit="1" customWidth="1"/>
    <col min="7180" max="7180" width="11.27734375" customWidth="1"/>
    <col min="7181" max="7181" width="5" customWidth="1"/>
    <col min="7182" max="7187" width="15" customWidth="1"/>
    <col min="7427" max="7427" width="5.1640625" customWidth="1"/>
    <col min="7428" max="7428" width="41.71875" customWidth="1"/>
    <col min="7429" max="7429" width="14.71875" customWidth="1"/>
    <col min="7430" max="7430" width="14.83203125" customWidth="1"/>
    <col min="7431" max="7432" width="11.71875" customWidth="1"/>
    <col min="7433" max="7433" width="11.83203125" bestFit="1" customWidth="1"/>
    <col min="7435" max="7435" width="10.27734375" bestFit="1" customWidth="1"/>
    <col min="7436" max="7436" width="11.27734375" customWidth="1"/>
    <col min="7437" max="7437" width="5" customWidth="1"/>
    <col min="7438" max="7443" width="15" customWidth="1"/>
    <col min="7683" max="7683" width="5.1640625" customWidth="1"/>
    <col min="7684" max="7684" width="41.71875" customWidth="1"/>
    <col min="7685" max="7685" width="14.71875" customWidth="1"/>
    <col min="7686" max="7686" width="14.83203125" customWidth="1"/>
    <col min="7687" max="7688" width="11.71875" customWidth="1"/>
    <col min="7689" max="7689" width="11.83203125" bestFit="1" customWidth="1"/>
    <col min="7691" max="7691" width="10.27734375" bestFit="1" customWidth="1"/>
    <col min="7692" max="7692" width="11.27734375" customWidth="1"/>
    <col min="7693" max="7693" width="5" customWidth="1"/>
    <col min="7694" max="7699" width="15" customWidth="1"/>
    <col min="7939" max="7939" width="5.1640625" customWidth="1"/>
    <col min="7940" max="7940" width="41.71875" customWidth="1"/>
    <col min="7941" max="7941" width="14.71875" customWidth="1"/>
    <col min="7942" max="7942" width="14.83203125" customWidth="1"/>
    <col min="7943" max="7944" width="11.71875" customWidth="1"/>
    <col min="7945" max="7945" width="11.83203125" bestFit="1" customWidth="1"/>
    <col min="7947" max="7947" width="10.27734375" bestFit="1" customWidth="1"/>
    <col min="7948" max="7948" width="11.27734375" customWidth="1"/>
    <col min="7949" max="7949" width="5" customWidth="1"/>
    <col min="7950" max="7955" width="15" customWidth="1"/>
    <col min="8195" max="8195" width="5.1640625" customWidth="1"/>
    <col min="8196" max="8196" width="41.71875" customWidth="1"/>
    <col min="8197" max="8197" width="14.71875" customWidth="1"/>
    <col min="8198" max="8198" width="14.83203125" customWidth="1"/>
    <col min="8199" max="8200" width="11.71875" customWidth="1"/>
    <col min="8201" max="8201" width="11.83203125" bestFit="1" customWidth="1"/>
    <col min="8203" max="8203" width="10.27734375" bestFit="1" customWidth="1"/>
    <col min="8204" max="8204" width="11.27734375" customWidth="1"/>
    <col min="8205" max="8205" width="5" customWidth="1"/>
    <col min="8206" max="8211" width="15" customWidth="1"/>
    <col min="8451" max="8451" width="5.1640625" customWidth="1"/>
    <col min="8452" max="8452" width="41.71875" customWidth="1"/>
    <col min="8453" max="8453" width="14.71875" customWidth="1"/>
    <col min="8454" max="8454" width="14.83203125" customWidth="1"/>
    <col min="8455" max="8456" width="11.71875" customWidth="1"/>
    <col min="8457" max="8457" width="11.83203125" bestFit="1" customWidth="1"/>
    <col min="8459" max="8459" width="10.27734375" bestFit="1" customWidth="1"/>
    <col min="8460" max="8460" width="11.27734375" customWidth="1"/>
    <col min="8461" max="8461" width="5" customWidth="1"/>
    <col min="8462" max="8467" width="15" customWidth="1"/>
    <col min="8707" max="8707" width="5.1640625" customWidth="1"/>
    <col min="8708" max="8708" width="41.71875" customWidth="1"/>
    <col min="8709" max="8709" width="14.71875" customWidth="1"/>
    <col min="8710" max="8710" width="14.83203125" customWidth="1"/>
    <col min="8711" max="8712" width="11.71875" customWidth="1"/>
    <col min="8713" max="8713" width="11.83203125" bestFit="1" customWidth="1"/>
    <col min="8715" max="8715" width="10.27734375" bestFit="1" customWidth="1"/>
    <col min="8716" max="8716" width="11.27734375" customWidth="1"/>
    <col min="8717" max="8717" width="5" customWidth="1"/>
    <col min="8718" max="8723" width="15" customWidth="1"/>
    <col min="8963" max="8963" width="5.1640625" customWidth="1"/>
    <col min="8964" max="8964" width="41.71875" customWidth="1"/>
    <col min="8965" max="8965" width="14.71875" customWidth="1"/>
    <col min="8966" max="8966" width="14.83203125" customWidth="1"/>
    <col min="8967" max="8968" width="11.71875" customWidth="1"/>
    <col min="8969" max="8969" width="11.83203125" bestFit="1" customWidth="1"/>
    <col min="8971" max="8971" width="10.27734375" bestFit="1" customWidth="1"/>
    <col min="8972" max="8972" width="11.27734375" customWidth="1"/>
    <col min="8973" max="8973" width="5" customWidth="1"/>
    <col min="8974" max="8979" width="15" customWidth="1"/>
    <col min="9219" max="9219" width="5.1640625" customWidth="1"/>
    <col min="9220" max="9220" width="41.71875" customWidth="1"/>
    <col min="9221" max="9221" width="14.71875" customWidth="1"/>
    <col min="9222" max="9222" width="14.83203125" customWidth="1"/>
    <col min="9223" max="9224" width="11.71875" customWidth="1"/>
    <col min="9225" max="9225" width="11.83203125" bestFit="1" customWidth="1"/>
    <col min="9227" max="9227" width="10.27734375" bestFit="1" customWidth="1"/>
    <col min="9228" max="9228" width="11.27734375" customWidth="1"/>
    <col min="9229" max="9229" width="5" customWidth="1"/>
    <col min="9230" max="9235" width="15" customWidth="1"/>
    <col min="9475" max="9475" width="5.1640625" customWidth="1"/>
    <col min="9476" max="9476" width="41.71875" customWidth="1"/>
    <col min="9477" max="9477" width="14.71875" customWidth="1"/>
    <col min="9478" max="9478" width="14.83203125" customWidth="1"/>
    <col min="9479" max="9480" width="11.71875" customWidth="1"/>
    <col min="9481" max="9481" width="11.83203125" bestFit="1" customWidth="1"/>
    <col min="9483" max="9483" width="10.27734375" bestFit="1" customWidth="1"/>
    <col min="9484" max="9484" width="11.27734375" customWidth="1"/>
    <col min="9485" max="9485" width="5" customWidth="1"/>
    <col min="9486" max="9491" width="15" customWidth="1"/>
    <col min="9731" max="9731" width="5.1640625" customWidth="1"/>
    <col min="9732" max="9732" width="41.71875" customWidth="1"/>
    <col min="9733" max="9733" width="14.71875" customWidth="1"/>
    <col min="9734" max="9734" width="14.83203125" customWidth="1"/>
    <col min="9735" max="9736" width="11.71875" customWidth="1"/>
    <col min="9737" max="9737" width="11.83203125" bestFit="1" customWidth="1"/>
    <col min="9739" max="9739" width="10.27734375" bestFit="1" customWidth="1"/>
    <col min="9740" max="9740" width="11.27734375" customWidth="1"/>
    <col min="9741" max="9741" width="5" customWidth="1"/>
    <col min="9742" max="9747" width="15" customWidth="1"/>
    <col min="9987" max="9987" width="5.1640625" customWidth="1"/>
    <col min="9988" max="9988" width="41.71875" customWidth="1"/>
    <col min="9989" max="9989" width="14.71875" customWidth="1"/>
    <col min="9990" max="9990" width="14.83203125" customWidth="1"/>
    <col min="9991" max="9992" width="11.71875" customWidth="1"/>
    <col min="9993" max="9993" width="11.83203125" bestFit="1" customWidth="1"/>
    <col min="9995" max="9995" width="10.27734375" bestFit="1" customWidth="1"/>
    <col min="9996" max="9996" width="11.27734375" customWidth="1"/>
    <col min="9997" max="9997" width="5" customWidth="1"/>
    <col min="9998" max="10003" width="15" customWidth="1"/>
    <col min="10243" max="10243" width="5.1640625" customWidth="1"/>
    <col min="10244" max="10244" width="41.71875" customWidth="1"/>
    <col min="10245" max="10245" width="14.71875" customWidth="1"/>
    <col min="10246" max="10246" width="14.83203125" customWidth="1"/>
    <col min="10247" max="10248" width="11.71875" customWidth="1"/>
    <col min="10249" max="10249" width="11.83203125" bestFit="1" customWidth="1"/>
    <col min="10251" max="10251" width="10.27734375" bestFit="1" customWidth="1"/>
    <col min="10252" max="10252" width="11.27734375" customWidth="1"/>
    <col min="10253" max="10253" width="5" customWidth="1"/>
    <col min="10254" max="10259" width="15" customWidth="1"/>
    <col min="10499" max="10499" width="5.1640625" customWidth="1"/>
    <col min="10500" max="10500" width="41.71875" customWidth="1"/>
    <col min="10501" max="10501" width="14.71875" customWidth="1"/>
    <col min="10502" max="10502" width="14.83203125" customWidth="1"/>
    <col min="10503" max="10504" width="11.71875" customWidth="1"/>
    <col min="10505" max="10505" width="11.83203125" bestFit="1" customWidth="1"/>
    <col min="10507" max="10507" width="10.27734375" bestFit="1" customWidth="1"/>
    <col min="10508" max="10508" width="11.27734375" customWidth="1"/>
    <col min="10509" max="10509" width="5" customWidth="1"/>
    <col min="10510" max="10515" width="15" customWidth="1"/>
    <col min="10755" max="10755" width="5.1640625" customWidth="1"/>
    <col min="10756" max="10756" width="41.71875" customWidth="1"/>
    <col min="10757" max="10757" width="14.71875" customWidth="1"/>
    <col min="10758" max="10758" width="14.83203125" customWidth="1"/>
    <col min="10759" max="10760" width="11.71875" customWidth="1"/>
    <col min="10761" max="10761" width="11.83203125" bestFit="1" customWidth="1"/>
    <col min="10763" max="10763" width="10.27734375" bestFit="1" customWidth="1"/>
    <col min="10764" max="10764" width="11.27734375" customWidth="1"/>
    <col min="10765" max="10765" width="5" customWidth="1"/>
    <col min="10766" max="10771" width="15" customWidth="1"/>
    <col min="11011" max="11011" width="5.1640625" customWidth="1"/>
    <col min="11012" max="11012" width="41.71875" customWidth="1"/>
    <col min="11013" max="11013" width="14.71875" customWidth="1"/>
    <col min="11014" max="11014" width="14.83203125" customWidth="1"/>
    <col min="11015" max="11016" width="11.71875" customWidth="1"/>
    <col min="11017" max="11017" width="11.83203125" bestFit="1" customWidth="1"/>
    <col min="11019" max="11019" width="10.27734375" bestFit="1" customWidth="1"/>
    <col min="11020" max="11020" width="11.27734375" customWidth="1"/>
    <col min="11021" max="11021" width="5" customWidth="1"/>
    <col min="11022" max="11027" width="15" customWidth="1"/>
    <col min="11267" max="11267" width="5.1640625" customWidth="1"/>
    <col min="11268" max="11268" width="41.71875" customWidth="1"/>
    <col min="11269" max="11269" width="14.71875" customWidth="1"/>
    <col min="11270" max="11270" width="14.83203125" customWidth="1"/>
    <col min="11271" max="11272" width="11.71875" customWidth="1"/>
    <col min="11273" max="11273" width="11.83203125" bestFit="1" customWidth="1"/>
    <col min="11275" max="11275" width="10.27734375" bestFit="1" customWidth="1"/>
    <col min="11276" max="11276" width="11.27734375" customWidth="1"/>
    <col min="11277" max="11277" width="5" customWidth="1"/>
    <col min="11278" max="11283" width="15" customWidth="1"/>
    <col min="11523" max="11523" width="5.1640625" customWidth="1"/>
    <col min="11524" max="11524" width="41.71875" customWidth="1"/>
    <col min="11525" max="11525" width="14.71875" customWidth="1"/>
    <col min="11526" max="11526" width="14.83203125" customWidth="1"/>
    <col min="11527" max="11528" width="11.71875" customWidth="1"/>
    <col min="11529" max="11529" width="11.83203125" bestFit="1" customWidth="1"/>
    <col min="11531" max="11531" width="10.27734375" bestFit="1" customWidth="1"/>
    <col min="11532" max="11532" width="11.27734375" customWidth="1"/>
    <col min="11533" max="11533" width="5" customWidth="1"/>
    <col min="11534" max="11539" width="15" customWidth="1"/>
    <col min="11779" max="11779" width="5.1640625" customWidth="1"/>
    <col min="11780" max="11780" width="41.71875" customWidth="1"/>
    <col min="11781" max="11781" width="14.71875" customWidth="1"/>
    <col min="11782" max="11782" width="14.83203125" customWidth="1"/>
    <col min="11783" max="11784" width="11.71875" customWidth="1"/>
    <col min="11785" max="11785" width="11.83203125" bestFit="1" customWidth="1"/>
    <col min="11787" max="11787" width="10.27734375" bestFit="1" customWidth="1"/>
    <col min="11788" max="11788" width="11.27734375" customWidth="1"/>
    <col min="11789" max="11789" width="5" customWidth="1"/>
    <col min="11790" max="11795" width="15" customWidth="1"/>
    <col min="12035" max="12035" width="5.1640625" customWidth="1"/>
    <col min="12036" max="12036" width="41.71875" customWidth="1"/>
    <col min="12037" max="12037" width="14.71875" customWidth="1"/>
    <col min="12038" max="12038" width="14.83203125" customWidth="1"/>
    <col min="12039" max="12040" width="11.71875" customWidth="1"/>
    <col min="12041" max="12041" width="11.83203125" bestFit="1" customWidth="1"/>
    <col min="12043" max="12043" width="10.27734375" bestFit="1" customWidth="1"/>
    <col min="12044" max="12044" width="11.27734375" customWidth="1"/>
    <col min="12045" max="12045" width="5" customWidth="1"/>
    <col min="12046" max="12051" width="15" customWidth="1"/>
    <col min="12291" max="12291" width="5.1640625" customWidth="1"/>
    <col min="12292" max="12292" width="41.71875" customWidth="1"/>
    <col min="12293" max="12293" width="14.71875" customWidth="1"/>
    <col min="12294" max="12294" width="14.83203125" customWidth="1"/>
    <col min="12295" max="12296" width="11.71875" customWidth="1"/>
    <col min="12297" max="12297" width="11.83203125" bestFit="1" customWidth="1"/>
    <col min="12299" max="12299" width="10.27734375" bestFit="1" customWidth="1"/>
    <col min="12300" max="12300" width="11.27734375" customWidth="1"/>
    <col min="12301" max="12301" width="5" customWidth="1"/>
    <col min="12302" max="12307" width="15" customWidth="1"/>
    <col min="12547" max="12547" width="5.1640625" customWidth="1"/>
    <col min="12548" max="12548" width="41.71875" customWidth="1"/>
    <col min="12549" max="12549" width="14.71875" customWidth="1"/>
    <col min="12550" max="12550" width="14.83203125" customWidth="1"/>
    <col min="12551" max="12552" width="11.71875" customWidth="1"/>
    <col min="12553" max="12553" width="11.83203125" bestFit="1" customWidth="1"/>
    <col min="12555" max="12555" width="10.27734375" bestFit="1" customWidth="1"/>
    <col min="12556" max="12556" width="11.27734375" customWidth="1"/>
    <col min="12557" max="12557" width="5" customWidth="1"/>
    <col min="12558" max="12563" width="15" customWidth="1"/>
    <col min="12803" max="12803" width="5.1640625" customWidth="1"/>
    <col min="12804" max="12804" width="41.71875" customWidth="1"/>
    <col min="12805" max="12805" width="14.71875" customWidth="1"/>
    <col min="12806" max="12806" width="14.83203125" customWidth="1"/>
    <col min="12807" max="12808" width="11.71875" customWidth="1"/>
    <col min="12809" max="12809" width="11.83203125" bestFit="1" customWidth="1"/>
    <col min="12811" max="12811" width="10.27734375" bestFit="1" customWidth="1"/>
    <col min="12812" max="12812" width="11.27734375" customWidth="1"/>
    <col min="12813" max="12813" width="5" customWidth="1"/>
    <col min="12814" max="12819" width="15" customWidth="1"/>
    <col min="13059" max="13059" width="5.1640625" customWidth="1"/>
    <col min="13060" max="13060" width="41.71875" customWidth="1"/>
    <col min="13061" max="13061" width="14.71875" customWidth="1"/>
    <col min="13062" max="13062" width="14.83203125" customWidth="1"/>
    <col min="13063" max="13064" width="11.71875" customWidth="1"/>
    <col min="13065" max="13065" width="11.83203125" bestFit="1" customWidth="1"/>
    <col min="13067" max="13067" width="10.27734375" bestFit="1" customWidth="1"/>
    <col min="13068" max="13068" width="11.27734375" customWidth="1"/>
    <col min="13069" max="13069" width="5" customWidth="1"/>
    <col min="13070" max="13075" width="15" customWidth="1"/>
    <col min="13315" max="13315" width="5.1640625" customWidth="1"/>
    <col min="13316" max="13316" width="41.71875" customWidth="1"/>
    <col min="13317" max="13317" width="14.71875" customWidth="1"/>
    <col min="13318" max="13318" width="14.83203125" customWidth="1"/>
    <col min="13319" max="13320" width="11.71875" customWidth="1"/>
    <col min="13321" max="13321" width="11.83203125" bestFit="1" customWidth="1"/>
    <col min="13323" max="13323" width="10.27734375" bestFit="1" customWidth="1"/>
    <col min="13324" max="13324" width="11.27734375" customWidth="1"/>
    <col min="13325" max="13325" width="5" customWidth="1"/>
    <col min="13326" max="13331" width="15" customWidth="1"/>
    <col min="13571" max="13571" width="5.1640625" customWidth="1"/>
    <col min="13572" max="13572" width="41.71875" customWidth="1"/>
    <col min="13573" max="13573" width="14.71875" customWidth="1"/>
    <col min="13574" max="13574" width="14.83203125" customWidth="1"/>
    <col min="13575" max="13576" width="11.71875" customWidth="1"/>
    <col min="13577" max="13577" width="11.83203125" bestFit="1" customWidth="1"/>
    <col min="13579" max="13579" width="10.27734375" bestFit="1" customWidth="1"/>
    <col min="13580" max="13580" width="11.27734375" customWidth="1"/>
    <col min="13581" max="13581" width="5" customWidth="1"/>
    <col min="13582" max="13587" width="15" customWidth="1"/>
    <col min="13827" max="13827" width="5.1640625" customWidth="1"/>
    <col min="13828" max="13828" width="41.71875" customWidth="1"/>
    <col min="13829" max="13829" width="14.71875" customWidth="1"/>
    <col min="13830" max="13830" width="14.83203125" customWidth="1"/>
    <col min="13831" max="13832" width="11.71875" customWidth="1"/>
    <col min="13833" max="13833" width="11.83203125" bestFit="1" customWidth="1"/>
    <col min="13835" max="13835" width="10.27734375" bestFit="1" customWidth="1"/>
    <col min="13836" max="13836" width="11.27734375" customWidth="1"/>
    <col min="13837" max="13837" width="5" customWidth="1"/>
    <col min="13838" max="13843" width="15" customWidth="1"/>
    <col min="14083" max="14083" width="5.1640625" customWidth="1"/>
    <col min="14084" max="14084" width="41.71875" customWidth="1"/>
    <col min="14085" max="14085" width="14.71875" customWidth="1"/>
    <col min="14086" max="14086" width="14.83203125" customWidth="1"/>
    <col min="14087" max="14088" width="11.71875" customWidth="1"/>
    <col min="14089" max="14089" width="11.83203125" bestFit="1" customWidth="1"/>
    <col min="14091" max="14091" width="10.27734375" bestFit="1" customWidth="1"/>
    <col min="14092" max="14092" width="11.27734375" customWidth="1"/>
    <col min="14093" max="14093" width="5" customWidth="1"/>
    <col min="14094" max="14099" width="15" customWidth="1"/>
    <col min="14339" max="14339" width="5.1640625" customWidth="1"/>
    <col min="14340" max="14340" width="41.71875" customWidth="1"/>
    <col min="14341" max="14341" width="14.71875" customWidth="1"/>
    <col min="14342" max="14342" width="14.83203125" customWidth="1"/>
    <col min="14343" max="14344" width="11.71875" customWidth="1"/>
    <col min="14345" max="14345" width="11.83203125" bestFit="1" customWidth="1"/>
    <col min="14347" max="14347" width="10.27734375" bestFit="1" customWidth="1"/>
    <col min="14348" max="14348" width="11.27734375" customWidth="1"/>
    <col min="14349" max="14349" width="5" customWidth="1"/>
    <col min="14350" max="14355" width="15" customWidth="1"/>
    <col min="14595" max="14595" width="5.1640625" customWidth="1"/>
    <col min="14596" max="14596" width="41.71875" customWidth="1"/>
    <col min="14597" max="14597" width="14.71875" customWidth="1"/>
    <col min="14598" max="14598" width="14.83203125" customWidth="1"/>
    <col min="14599" max="14600" width="11.71875" customWidth="1"/>
    <col min="14601" max="14601" width="11.83203125" bestFit="1" customWidth="1"/>
    <col min="14603" max="14603" width="10.27734375" bestFit="1" customWidth="1"/>
    <col min="14604" max="14604" width="11.27734375" customWidth="1"/>
    <col min="14605" max="14605" width="5" customWidth="1"/>
    <col min="14606" max="14611" width="15" customWidth="1"/>
    <col min="14851" max="14851" width="5.1640625" customWidth="1"/>
    <col min="14852" max="14852" width="41.71875" customWidth="1"/>
    <col min="14853" max="14853" width="14.71875" customWidth="1"/>
    <col min="14854" max="14854" width="14.83203125" customWidth="1"/>
    <col min="14855" max="14856" width="11.71875" customWidth="1"/>
    <col min="14857" max="14857" width="11.83203125" bestFit="1" customWidth="1"/>
    <col min="14859" max="14859" width="10.27734375" bestFit="1" customWidth="1"/>
    <col min="14860" max="14860" width="11.27734375" customWidth="1"/>
    <col min="14861" max="14861" width="5" customWidth="1"/>
    <col min="14862" max="14867" width="15" customWidth="1"/>
    <col min="15107" max="15107" width="5.1640625" customWidth="1"/>
    <col min="15108" max="15108" width="41.71875" customWidth="1"/>
    <col min="15109" max="15109" width="14.71875" customWidth="1"/>
    <col min="15110" max="15110" width="14.83203125" customWidth="1"/>
    <col min="15111" max="15112" width="11.71875" customWidth="1"/>
    <col min="15113" max="15113" width="11.83203125" bestFit="1" customWidth="1"/>
    <col min="15115" max="15115" width="10.27734375" bestFit="1" customWidth="1"/>
    <col min="15116" max="15116" width="11.27734375" customWidth="1"/>
    <col min="15117" max="15117" width="5" customWidth="1"/>
    <col min="15118" max="15123" width="15" customWidth="1"/>
    <col min="15363" max="15363" width="5.1640625" customWidth="1"/>
    <col min="15364" max="15364" width="41.71875" customWidth="1"/>
    <col min="15365" max="15365" width="14.71875" customWidth="1"/>
    <col min="15366" max="15366" width="14.83203125" customWidth="1"/>
    <col min="15367" max="15368" width="11.71875" customWidth="1"/>
    <col min="15369" max="15369" width="11.83203125" bestFit="1" customWidth="1"/>
    <col min="15371" max="15371" width="10.27734375" bestFit="1" customWidth="1"/>
    <col min="15372" max="15372" width="11.27734375" customWidth="1"/>
    <col min="15373" max="15373" width="5" customWidth="1"/>
    <col min="15374" max="15379" width="15" customWidth="1"/>
    <col min="15619" max="15619" width="5.1640625" customWidth="1"/>
    <col min="15620" max="15620" width="41.71875" customWidth="1"/>
    <col min="15621" max="15621" width="14.71875" customWidth="1"/>
    <col min="15622" max="15622" width="14.83203125" customWidth="1"/>
    <col min="15623" max="15624" width="11.71875" customWidth="1"/>
    <col min="15625" max="15625" width="11.83203125" bestFit="1" customWidth="1"/>
    <col min="15627" max="15627" width="10.27734375" bestFit="1" customWidth="1"/>
    <col min="15628" max="15628" width="11.27734375" customWidth="1"/>
    <col min="15629" max="15629" width="5" customWidth="1"/>
    <col min="15630" max="15635" width="15" customWidth="1"/>
    <col min="15875" max="15875" width="5.1640625" customWidth="1"/>
    <col min="15876" max="15876" width="41.71875" customWidth="1"/>
    <col min="15877" max="15877" width="14.71875" customWidth="1"/>
    <col min="15878" max="15878" width="14.83203125" customWidth="1"/>
    <col min="15879" max="15880" width="11.71875" customWidth="1"/>
    <col min="15881" max="15881" width="11.83203125" bestFit="1" customWidth="1"/>
    <col min="15883" max="15883" width="10.27734375" bestFit="1" customWidth="1"/>
    <col min="15884" max="15884" width="11.27734375" customWidth="1"/>
    <col min="15885" max="15885" width="5" customWidth="1"/>
    <col min="15886" max="15891" width="15" customWidth="1"/>
    <col min="16131" max="16131" width="5.1640625" customWidth="1"/>
    <col min="16132" max="16132" width="41.71875" customWidth="1"/>
    <col min="16133" max="16133" width="14.71875" customWidth="1"/>
    <col min="16134" max="16134" width="14.83203125" customWidth="1"/>
    <col min="16135" max="16136" width="11.71875" customWidth="1"/>
    <col min="16137" max="16137" width="11.83203125" bestFit="1" customWidth="1"/>
    <col min="16139" max="16139" width="10.27734375" bestFit="1" customWidth="1"/>
    <col min="16140" max="16140" width="11.27734375" customWidth="1"/>
    <col min="16141" max="16141" width="5" customWidth="1"/>
    <col min="16142" max="16147" width="15" customWidth="1"/>
  </cols>
  <sheetData>
    <row r="1" spans="1:20" ht="26.25" customHeight="1" x14ac:dyDescent="1.05">
      <c r="A1" s="1"/>
      <c r="B1" s="2" t="s">
        <v>136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</row>
    <row r="2" spans="1:20" ht="16.5" customHeight="1" x14ac:dyDescent="0.5">
      <c r="A2" s="5"/>
      <c r="B2" s="171" t="s">
        <v>137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4"/>
      <c r="R2" s="4"/>
      <c r="S2" s="4"/>
      <c r="T2" s="4"/>
    </row>
    <row r="3" spans="1:20" ht="11.25" customHeight="1" x14ac:dyDescent="0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Q3" s="4"/>
      <c r="R3" s="4"/>
      <c r="S3" s="4"/>
      <c r="T3" s="4"/>
    </row>
    <row r="4" spans="1:20" ht="12.75" customHeight="1" x14ac:dyDescent="0.4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/>
      <c r="R4" s="4"/>
      <c r="S4" s="4"/>
      <c r="T4" s="4"/>
    </row>
    <row r="5" spans="1:20" ht="21.75" customHeight="1" x14ac:dyDescent="0.6"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  <c r="P5" s="12"/>
      <c r="Q5" s="4"/>
      <c r="R5" s="4"/>
      <c r="S5" s="4"/>
      <c r="T5" s="4"/>
    </row>
    <row r="6" spans="1:20" ht="21.75" customHeight="1" x14ac:dyDescent="0.4">
      <c r="C6" s="13"/>
      <c r="D6" s="13"/>
      <c r="Q6" s="4"/>
      <c r="R6" s="4"/>
      <c r="S6" s="4"/>
      <c r="T6" s="4"/>
    </row>
    <row r="7" spans="1:20" ht="31.5" customHeight="1" thickBot="1" x14ac:dyDescent="0.45">
      <c r="B7" s="14" t="s">
        <v>1</v>
      </c>
      <c r="C7" s="15" t="s">
        <v>2</v>
      </c>
      <c r="D7" s="16" t="s">
        <v>3</v>
      </c>
      <c r="E7" s="15" t="s">
        <v>4</v>
      </c>
      <c r="H7" s="14" t="s">
        <v>5</v>
      </c>
      <c r="I7" s="14"/>
      <c r="J7" s="17"/>
      <c r="K7" s="14"/>
      <c r="L7" s="15" t="s">
        <v>6</v>
      </c>
      <c r="Q7" s="4"/>
      <c r="R7" s="4"/>
      <c r="S7" s="4"/>
      <c r="T7" s="4"/>
    </row>
    <row r="8" spans="1:20" ht="21.75" customHeight="1" x14ac:dyDescent="0.4">
      <c r="A8" s="9">
        <f>ROW()</f>
        <v>8</v>
      </c>
      <c r="B8" t="s">
        <v>7</v>
      </c>
      <c r="C8" s="18">
        <v>0</v>
      </c>
      <c r="D8" s="19">
        <f>+C8/$C$16</f>
        <v>0</v>
      </c>
      <c r="E8" s="20"/>
      <c r="H8" t="s">
        <v>8</v>
      </c>
      <c r="L8" s="18"/>
      <c r="Q8" s="4"/>
      <c r="R8" s="4"/>
      <c r="S8" s="4"/>
      <c r="T8" s="4"/>
    </row>
    <row r="9" spans="1:20" ht="21.75" customHeight="1" x14ac:dyDescent="0.4">
      <c r="A9" s="9">
        <f>ROW()</f>
        <v>9</v>
      </c>
      <c r="B9" t="s">
        <v>9</v>
      </c>
      <c r="C9" s="21">
        <f>E9*$H$145</f>
        <v>180000</v>
      </c>
      <c r="D9" s="22">
        <f t="shared" ref="D9:D16" si="0">+C9/$C$16</f>
        <v>0.15652173913043479</v>
      </c>
      <c r="E9" s="173">
        <v>1.8</v>
      </c>
      <c r="H9" t="s">
        <v>10</v>
      </c>
      <c r="L9" s="23">
        <v>780000</v>
      </c>
      <c r="Q9" s="4"/>
      <c r="R9" s="4"/>
      <c r="S9" s="4"/>
      <c r="T9" s="4"/>
    </row>
    <row r="10" spans="1:20" ht="21.75" customHeight="1" x14ac:dyDescent="0.4">
      <c r="A10" s="9">
        <f>ROW()</f>
        <v>10</v>
      </c>
      <c r="B10" t="s">
        <v>11</v>
      </c>
      <c r="C10" s="21">
        <f>E10*$H$145</f>
        <v>200000</v>
      </c>
      <c r="D10" s="22">
        <f t="shared" si="0"/>
        <v>0.17391304347826086</v>
      </c>
      <c r="E10" s="173">
        <v>2</v>
      </c>
      <c r="H10" t="s">
        <v>12</v>
      </c>
      <c r="L10" s="24">
        <v>320000</v>
      </c>
      <c r="P10" s="25"/>
      <c r="Q10" s="26"/>
      <c r="R10" s="26"/>
      <c r="S10" s="26"/>
      <c r="T10" s="26"/>
    </row>
    <row r="11" spans="1:20" ht="21.75" customHeight="1" thickBot="1" x14ac:dyDescent="0.45">
      <c r="A11" s="9">
        <f>ROW()</f>
        <v>11</v>
      </c>
      <c r="B11" t="s">
        <v>13</v>
      </c>
      <c r="C11" s="27">
        <f>+SUM(C8:C10)</f>
        <v>380000</v>
      </c>
      <c r="D11" s="28">
        <f t="shared" si="0"/>
        <v>0.33043478260869563</v>
      </c>
      <c r="E11" s="29">
        <f>+C11/$H$145</f>
        <v>3.8</v>
      </c>
      <c r="G11" s="30"/>
      <c r="H11" t="s">
        <v>14</v>
      </c>
      <c r="L11" s="24">
        <v>50000</v>
      </c>
    </row>
    <row r="12" spans="1:20" ht="21.75" customHeight="1" thickTop="1" x14ac:dyDescent="0.4">
      <c r="A12" s="9">
        <f>ROW()</f>
        <v>12</v>
      </c>
      <c r="B12" t="s">
        <v>15</v>
      </c>
      <c r="C12" s="31">
        <f>+L16-C11-C15</f>
        <v>170000</v>
      </c>
      <c r="D12" s="19">
        <f t="shared" si="0"/>
        <v>0.14782608695652175</v>
      </c>
      <c r="E12" s="20">
        <f t="shared" ref="E12:E16" si="1">+C12/$H$145</f>
        <v>1.7</v>
      </c>
      <c r="G12" s="30"/>
      <c r="L12" s="32"/>
    </row>
    <row r="13" spans="1:20" ht="21.75" customHeight="1" thickBot="1" x14ac:dyDescent="0.45">
      <c r="A13" s="9">
        <f>ROW()</f>
        <v>13</v>
      </c>
      <c r="B13" s="33" t="s">
        <v>16</v>
      </c>
      <c r="C13" s="34">
        <f>+C12+C11</f>
        <v>550000</v>
      </c>
      <c r="D13" s="35">
        <f t="shared" si="0"/>
        <v>0.47826086956521741</v>
      </c>
      <c r="E13" s="36">
        <f t="shared" si="1"/>
        <v>5.5</v>
      </c>
      <c r="G13" s="37"/>
      <c r="L13" s="32"/>
    </row>
    <row r="14" spans="1:20" ht="21.75" customHeight="1" thickTop="1" x14ac:dyDescent="0.4">
      <c r="A14" s="9">
        <f>ROW()</f>
        <v>14</v>
      </c>
      <c r="B14" s="33"/>
      <c r="C14" s="33"/>
      <c r="D14" s="33"/>
      <c r="E14" s="33"/>
      <c r="F14" s="33"/>
      <c r="G14" s="33"/>
      <c r="L14" s="32"/>
    </row>
    <row r="15" spans="1:20" ht="21.75" customHeight="1" thickBot="1" x14ac:dyDescent="0.45">
      <c r="A15" s="9">
        <f>ROW()</f>
        <v>15</v>
      </c>
      <c r="B15" s="33" t="s">
        <v>17</v>
      </c>
      <c r="C15" s="24">
        <v>600000</v>
      </c>
      <c r="D15" s="38">
        <f t="shared" si="0"/>
        <v>0.52173913043478259</v>
      </c>
      <c r="E15" s="39">
        <f t="shared" si="1"/>
        <v>6</v>
      </c>
      <c r="F15" s="40"/>
      <c r="G15" s="37"/>
      <c r="L15" s="32"/>
    </row>
    <row r="16" spans="1:20" ht="21.75" customHeight="1" thickBot="1" x14ac:dyDescent="0.45">
      <c r="A16" s="9">
        <f>ROW()</f>
        <v>16</v>
      </c>
      <c r="B16" s="41" t="s">
        <v>18</v>
      </c>
      <c r="C16" s="34">
        <f>+C15+C13</f>
        <v>1150000</v>
      </c>
      <c r="D16" s="42">
        <f t="shared" si="0"/>
        <v>1</v>
      </c>
      <c r="E16" s="43">
        <f t="shared" si="1"/>
        <v>11.5</v>
      </c>
      <c r="F16" s="44"/>
      <c r="G16" s="45"/>
      <c r="H16" s="41" t="s">
        <v>19</v>
      </c>
      <c r="I16" s="41"/>
      <c r="J16" s="41"/>
      <c r="K16" s="41"/>
      <c r="L16" s="46">
        <f>SUM(L8:L11)</f>
        <v>1150000</v>
      </c>
    </row>
    <row r="17" spans="1:17" ht="21.75" customHeight="1" thickTop="1" x14ac:dyDescent="0.4">
      <c r="A17" s="9">
        <f>ROW()</f>
        <v>17</v>
      </c>
      <c r="C17" s="47"/>
    </row>
    <row r="18" spans="1:17" ht="21.75" customHeight="1" x14ac:dyDescent="0.4">
      <c r="A18" s="9">
        <f>ROW()</f>
        <v>18</v>
      </c>
      <c r="B18" s="48" t="s">
        <v>20</v>
      </c>
      <c r="D18" s="49">
        <f>+H145</f>
        <v>100000</v>
      </c>
      <c r="E18" s="47" t="s">
        <v>135</v>
      </c>
      <c r="L18" s="50"/>
    </row>
    <row r="19" spans="1:17" ht="21.75" customHeight="1" x14ac:dyDescent="0.4">
      <c r="A19" s="9">
        <f>ROW()</f>
        <v>19</v>
      </c>
      <c r="B19" s="48" t="s">
        <v>21</v>
      </c>
      <c r="D19" s="170">
        <v>6.0000000000000001E-3</v>
      </c>
    </row>
    <row r="20" spans="1:17" ht="21.75" customHeight="1" x14ac:dyDescent="0.4">
      <c r="B20" s="48"/>
      <c r="D20" s="51"/>
    </row>
    <row r="21" spans="1:17" ht="12" customHeight="1" x14ac:dyDescent="0.4">
      <c r="A21" s="6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7" ht="21.75" customHeight="1" x14ac:dyDescent="0.6">
      <c r="A22" s="9">
        <f>ROW()</f>
        <v>22</v>
      </c>
      <c r="B22" s="52" t="s">
        <v>22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7" ht="21.75" customHeight="1" x14ac:dyDescent="0.5">
      <c r="A23" s="9">
        <f>ROW()</f>
        <v>23</v>
      </c>
      <c r="B23" s="53" t="s">
        <v>23</v>
      </c>
      <c r="C23" s="54"/>
      <c r="D23" s="54"/>
      <c r="E23" s="54"/>
      <c r="F23" s="54"/>
      <c r="G23" s="54"/>
      <c r="H23" s="55" t="s">
        <v>24</v>
      </c>
      <c r="I23" s="178" t="s">
        <v>25</v>
      </c>
      <c r="J23" s="179"/>
      <c r="K23" s="179"/>
      <c r="L23" s="179"/>
      <c r="M23" s="179"/>
      <c r="N23" s="179"/>
      <c r="O23" s="179"/>
      <c r="P23" s="179"/>
    </row>
    <row r="24" spans="1:17" ht="21.75" customHeight="1" x14ac:dyDescent="0.4">
      <c r="A24" s="9">
        <f>ROW()</f>
        <v>24</v>
      </c>
      <c r="C24" s="54"/>
      <c r="D24" s="56"/>
      <c r="E24" s="54"/>
      <c r="F24" s="54"/>
      <c r="G24" s="54"/>
      <c r="H24" s="57">
        <f>+H136</f>
        <v>42735</v>
      </c>
      <c r="I24" s="58">
        <f>+I168</f>
        <v>43100</v>
      </c>
      <c r="J24" s="59">
        <f>+J168</f>
        <v>43465</v>
      </c>
      <c r="K24" s="59">
        <f>+K168</f>
        <v>43830</v>
      </c>
      <c r="L24" s="59">
        <f>+L168</f>
        <v>44195</v>
      </c>
      <c r="M24" s="59">
        <f>+M168</f>
        <v>44560</v>
      </c>
      <c r="N24" s="59">
        <f>+M24+365</f>
        <v>44925</v>
      </c>
      <c r="O24" s="59">
        <f>+N24+365</f>
        <v>45290</v>
      </c>
      <c r="P24" s="59">
        <f>+O24+365</f>
        <v>45655</v>
      </c>
    </row>
    <row r="25" spans="1:17" ht="21.75" customHeight="1" x14ac:dyDescent="0.4">
      <c r="A25" s="9">
        <f>ROW()</f>
        <v>25</v>
      </c>
      <c r="B25" s="41" t="s">
        <v>26</v>
      </c>
      <c r="C25" s="54"/>
      <c r="D25" s="56"/>
      <c r="E25" s="54"/>
      <c r="F25" s="54"/>
      <c r="H25" s="13"/>
    </row>
    <row r="26" spans="1:17" ht="21.75" customHeight="1" x14ac:dyDescent="0.4">
      <c r="A26" s="9">
        <f>ROW()</f>
        <v>26</v>
      </c>
      <c r="B26" t="s">
        <v>27</v>
      </c>
      <c r="D26" s="56"/>
      <c r="E26" s="54"/>
      <c r="F26" s="54"/>
      <c r="G26" s="60"/>
      <c r="H26" s="61">
        <f>+D19</f>
        <v>6.0000000000000001E-3</v>
      </c>
      <c r="I26" s="62">
        <f>+H26+I27</f>
        <v>1.0999999999999999E-2</v>
      </c>
      <c r="J26" s="62">
        <f t="shared" ref="J26:P26" si="2">+I26+J27</f>
        <v>1.6E-2</v>
      </c>
      <c r="K26" s="62">
        <f t="shared" si="2"/>
        <v>2.6000000000000002E-2</v>
      </c>
      <c r="L26" s="62">
        <f t="shared" si="2"/>
        <v>2.6000000000000002E-2</v>
      </c>
      <c r="M26" s="62">
        <f t="shared" si="2"/>
        <v>2.6000000000000002E-2</v>
      </c>
      <c r="N26" s="62">
        <f t="shared" si="2"/>
        <v>2.6000000000000002E-2</v>
      </c>
      <c r="O26" s="62">
        <f t="shared" si="2"/>
        <v>2.6000000000000002E-2</v>
      </c>
      <c r="P26" s="62">
        <f t="shared" si="2"/>
        <v>2.6000000000000002E-2</v>
      </c>
    </row>
    <row r="27" spans="1:17" ht="21.75" customHeight="1" x14ac:dyDescent="0.4">
      <c r="A27" s="9">
        <f>ROW()</f>
        <v>27</v>
      </c>
      <c r="B27" t="s">
        <v>28</v>
      </c>
      <c r="D27" s="56"/>
      <c r="E27" s="54"/>
      <c r="F27" s="54"/>
      <c r="G27" s="60"/>
      <c r="H27" s="60"/>
      <c r="I27" s="63">
        <v>5.0000000000000001E-3</v>
      </c>
      <c r="J27" s="63">
        <v>5.0000000000000001E-3</v>
      </c>
      <c r="K27" s="63">
        <v>0.01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174"/>
    </row>
    <row r="28" spans="1:17" ht="21.75" customHeight="1" x14ac:dyDescent="0.4">
      <c r="A28" s="9">
        <f>ROW()</f>
        <v>28</v>
      </c>
      <c r="G28" s="60"/>
      <c r="H28" s="64"/>
      <c r="I28" s="60"/>
      <c r="J28" s="60"/>
      <c r="K28" s="60"/>
      <c r="L28" s="60"/>
      <c r="M28" s="60"/>
      <c r="N28" s="60"/>
      <c r="O28" s="60"/>
      <c r="P28" s="60"/>
    </row>
    <row r="29" spans="1:17" ht="21.75" customHeight="1" x14ac:dyDescent="0.4">
      <c r="A29" s="9">
        <f>ROW()</f>
        <v>29</v>
      </c>
      <c r="B29" s="41" t="str">
        <f>+B8</f>
        <v>Revolver</v>
      </c>
      <c r="F29" s="33"/>
      <c r="G29" s="60" t="s">
        <v>29</v>
      </c>
      <c r="H29" s="64" t="s">
        <v>30</v>
      </c>
      <c r="I29" s="60"/>
      <c r="J29" s="60"/>
      <c r="K29" s="60"/>
      <c r="L29" s="60"/>
      <c r="M29" s="60"/>
      <c r="N29" s="60"/>
      <c r="O29" s="60"/>
      <c r="P29" s="60"/>
    </row>
    <row r="30" spans="1:17" ht="21.75" customHeight="1" x14ac:dyDescent="0.4">
      <c r="A30" s="9">
        <f>ROW()</f>
        <v>30</v>
      </c>
      <c r="B30" t="s">
        <v>31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</row>
    <row r="31" spans="1:17" ht="21.75" customHeight="1" x14ac:dyDescent="0.4">
      <c r="A31" s="9">
        <f>ROW()</f>
        <v>31</v>
      </c>
      <c r="B31" t="s">
        <v>32</v>
      </c>
      <c r="G31" s="60"/>
      <c r="H31" s="66"/>
      <c r="I31" s="67"/>
      <c r="J31" s="67"/>
      <c r="K31" s="67"/>
      <c r="L31" s="67"/>
      <c r="M31" s="67"/>
      <c r="N31" s="67"/>
      <c r="O31" s="67"/>
      <c r="P31" s="67"/>
    </row>
    <row r="32" spans="1:17" ht="21.75" customHeight="1" x14ac:dyDescent="0.4">
      <c r="A32" s="9">
        <f>ROW()</f>
        <v>32</v>
      </c>
      <c r="B32" t="s">
        <v>33</v>
      </c>
      <c r="G32" s="60"/>
      <c r="H32" s="66"/>
      <c r="I32" s="67"/>
      <c r="J32" s="67"/>
      <c r="K32" s="67"/>
      <c r="L32" s="67"/>
      <c r="M32" s="67"/>
      <c r="N32" s="67"/>
      <c r="O32" s="67"/>
      <c r="P32" s="67"/>
    </row>
    <row r="33" spans="1:21" ht="21.75" customHeight="1" x14ac:dyDescent="0.4">
      <c r="A33" s="9">
        <f>ROW()</f>
        <v>33</v>
      </c>
      <c r="B33" t="s">
        <v>34</v>
      </c>
      <c r="G33" s="60"/>
      <c r="H33" s="66"/>
      <c r="I33" s="68"/>
      <c r="J33" s="68"/>
      <c r="K33" s="68"/>
      <c r="L33" s="68"/>
      <c r="M33" s="68"/>
      <c r="N33" s="68"/>
      <c r="O33" s="68"/>
      <c r="P33" s="68"/>
    </row>
    <row r="34" spans="1:21" ht="21.75" customHeight="1" x14ac:dyDescent="0.55000000000000004">
      <c r="A34" s="9">
        <f>ROW()</f>
        <v>34</v>
      </c>
      <c r="B34" t="s">
        <v>35</v>
      </c>
      <c r="G34" s="60"/>
      <c r="H34" s="66"/>
      <c r="I34" s="69"/>
      <c r="J34" s="69"/>
      <c r="K34" s="69"/>
      <c r="L34" s="69"/>
      <c r="M34" s="69"/>
      <c r="N34" s="69"/>
      <c r="O34" s="69"/>
      <c r="P34" s="70"/>
    </row>
    <row r="35" spans="1:21" ht="21.75" customHeight="1" x14ac:dyDescent="0.4">
      <c r="A35" s="9">
        <f>ROW()</f>
        <v>35</v>
      </c>
      <c r="B35" t="s">
        <v>36</v>
      </c>
      <c r="F35" s="71"/>
      <c r="G35" s="60"/>
      <c r="H35" s="64"/>
      <c r="I35" s="62"/>
      <c r="J35" s="62"/>
      <c r="K35" s="62"/>
      <c r="L35" s="62"/>
      <c r="M35" s="62"/>
      <c r="N35" s="62"/>
      <c r="O35" s="62"/>
      <c r="P35" s="67"/>
    </row>
    <row r="36" spans="1:21" ht="21.75" customHeight="1" x14ac:dyDescent="0.4">
      <c r="A36" s="9">
        <f>ROW()</f>
        <v>36</v>
      </c>
      <c r="G36" s="60"/>
      <c r="H36" s="64" t="s">
        <v>37</v>
      </c>
      <c r="I36" s="72"/>
      <c r="J36" s="72"/>
      <c r="K36" s="72"/>
      <c r="L36" s="72"/>
      <c r="M36" s="72"/>
      <c r="N36" s="72"/>
      <c r="O36" s="72"/>
      <c r="P36" s="72"/>
    </row>
    <row r="37" spans="1:21" ht="21.75" customHeight="1" x14ac:dyDescent="0.4">
      <c r="A37" s="9">
        <f>ROW()</f>
        <v>37</v>
      </c>
      <c r="B37" s="41" t="str">
        <f>+B9</f>
        <v>Term Loan A</v>
      </c>
      <c r="F37" s="33"/>
      <c r="G37" s="60"/>
      <c r="H37" s="64"/>
      <c r="I37" s="60"/>
      <c r="J37" s="60"/>
      <c r="K37" s="60"/>
      <c r="L37" s="60"/>
      <c r="M37" s="60"/>
      <c r="N37" s="60"/>
      <c r="O37" s="60"/>
      <c r="P37" s="60"/>
    </row>
    <row r="38" spans="1:21" ht="21.75" customHeight="1" x14ac:dyDescent="0.4">
      <c r="A38" s="9">
        <f>ROW()</f>
        <v>38</v>
      </c>
      <c r="B38" t="s">
        <v>31</v>
      </c>
      <c r="G38" s="60"/>
      <c r="H38" s="65">
        <f>+C9</f>
        <v>180000</v>
      </c>
      <c r="I38" s="65">
        <f>+H38-I39</f>
        <v>171000</v>
      </c>
      <c r="J38" s="65">
        <f t="shared" ref="J38:P38" si="3">+I38-J39</f>
        <v>162000</v>
      </c>
      <c r="K38" s="65">
        <f t="shared" si="3"/>
        <v>147600</v>
      </c>
      <c r="L38" s="65">
        <f t="shared" si="3"/>
        <v>129600</v>
      </c>
      <c r="M38" s="65">
        <f t="shared" si="3"/>
        <v>108000</v>
      </c>
      <c r="N38" s="65">
        <f t="shared" si="3"/>
        <v>81000</v>
      </c>
      <c r="O38" s="65">
        <f t="shared" si="3"/>
        <v>0</v>
      </c>
      <c r="P38" s="65">
        <f t="shared" si="3"/>
        <v>0</v>
      </c>
    </row>
    <row r="39" spans="1:21" ht="21.75" customHeight="1" x14ac:dyDescent="0.4">
      <c r="A39" s="9">
        <f>ROW()</f>
        <v>39</v>
      </c>
      <c r="B39" t="s">
        <v>32</v>
      </c>
      <c r="G39" s="60"/>
      <c r="H39" s="66"/>
      <c r="I39" s="67">
        <f>+$H$38*I43</f>
        <v>9000</v>
      </c>
      <c r="J39" s="67">
        <f t="shared" ref="J39:P39" si="4">+$H$38*J43</f>
        <v>9000</v>
      </c>
      <c r="K39" s="67">
        <f t="shared" si="4"/>
        <v>14400</v>
      </c>
      <c r="L39" s="67">
        <f t="shared" si="4"/>
        <v>18000</v>
      </c>
      <c r="M39" s="67">
        <f t="shared" si="4"/>
        <v>21600</v>
      </c>
      <c r="N39" s="67">
        <f t="shared" si="4"/>
        <v>27000</v>
      </c>
      <c r="O39" s="67">
        <f t="shared" si="4"/>
        <v>81000</v>
      </c>
      <c r="P39" s="67">
        <f t="shared" si="4"/>
        <v>0</v>
      </c>
    </row>
    <row r="40" spans="1:21" ht="21.75" customHeight="1" x14ac:dyDescent="0.4">
      <c r="A40" s="9">
        <f>ROW()</f>
        <v>40</v>
      </c>
      <c r="B40" t="s">
        <v>33</v>
      </c>
      <c r="G40" s="60"/>
      <c r="H40" s="66"/>
      <c r="I40" s="67">
        <f>+H38*I42</f>
        <v>8280</v>
      </c>
      <c r="J40" s="67">
        <f t="shared" ref="J40:P40" si="5">+I38*J42</f>
        <v>8721</v>
      </c>
      <c r="K40" s="67">
        <f t="shared" si="5"/>
        <v>9882</v>
      </c>
      <c r="L40" s="67">
        <f t="shared" si="5"/>
        <v>9003.6</v>
      </c>
      <c r="M40" s="67">
        <f t="shared" si="5"/>
        <v>7905.6</v>
      </c>
      <c r="N40" s="67">
        <f t="shared" si="5"/>
        <v>6588.0000000000009</v>
      </c>
      <c r="O40" s="67">
        <f t="shared" si="5"/>
        <v>4941</v>
      </c>
      <c r="P40" s="67">
        <f t="shared" si="5"/>
        <v>0</v>
      </c>
    </row>
    <row r="41" spans="1:21" ht="21.75" customHeight="1" x14ac:dyDescent="0.55000000000000004">
      <c r="A41" s="9">
        <f>ROW()</f>
        <v>41</v>
      </c>
      <c r="B41" t="s">
        <v>35</v>
      </c>
      <c r="G41" s="60"/>
      <c r="H41" s="66"/>
      <c r="I41" s="69">
        <v>3.5000000000000003E-2</v>
      </c>
      <c r="J41" s="69">
        <v>3.5000000000000003E-2</v>
      </c>
      <c r="K41" s="69">
        <v>3.5000000000000003E-2</v>
      </c>
      <c r="L41" s="69">
        <v>3.5000000000000003E-2</v>
      </c>
      <c r="M41" s="69">
        <v>3.5000000000000003E-2</v>
      </c>
      <c r="N41" s="69">
        <v>3.5000000000000003E-2</v>
      </c>
      <c r="O41" s="69">
        <v>3.5000000000000003E-2</v>
      </c>
      <c r="P41" s="69">
        <v>3.5000000000000003E-2</v>
      </c>
    </row>
    <row r="42" spans="1:21" ht="21.75" customHeight="1" x14ac:dyDescent="0.4">
      <c r="A42" s="9">
        <f>ROW()</f>
        <v>42</v>
      </c>
      <c r="B42" t="s">
        <v>36</v>
      </c>
      <c r="F42" s="71"/>
      <c r="G42" s="60"/>
      <c r="H42" s="64"/>
      <c r="I42" s="62">
        <f>+I41+I26</f>
        <v>4.5999999999999999E-2</v>
      </c>
      <c r="J42" s="62">
        <f t="shared" ref="J42:P42" si="6">+J41+J26</f>
        <v>5.1000000000000004E-2</v>
      </c>
      <c r="K42" s="62">
        <f t="shared" si="6"/>
        <v>6.1000000000000006E-2</v>
      </c>
      <c r="L42" s="62">
        <f t="shared" si="6"/>
        <v>6.1000000000000006E-2</v>
      </c>
      <c r="M42" s="62">
        <f t="shared" si="6"/>
        <v>6.1000000000000006E-2</v>
      </c>
      <c r="N42" s="62">
        <f t="shared" si="6"/>
        <v>6.1000000000000006E-2</v>
      </c>
      <c r="O42" s="62">
        <f t="shared" si="6"/>
        <v>6.1000000000000006E-2</v>
      </c>
      <c r="P42" s="62">
        <f t="shared" si="6"/>
        <v>6.1000000000000006E-2</v>
      </c>
    </row>
    <row r="43" spans="1:21" ht="21.75" customHeight="1" x14ac:dyDescent="0.4">
      <c r="A43" s="9">
        <f>ROW()</f>
        <v>43</v>
      </c>
      <c r="G43" s="60"/>
      <c r="H43" s="64"/>
      <c r="I43" s="72">
        <v>0.05</v>
      </c>
      <c r="J43" s="72">
        <v>0.05</v>
      </c>
      <c r="K43" s="72">
        <v>0.08</v>
      </c>
      <c r="L43" s="72">
        <v>0.1</v>
      </c>
      <c r="M43" s="72">
        <v>0.12</v>
      </c>
      <c r="N43" s="72">
        <v>0.15</v>
      </c>
      <c r="O43" s="72">
        <v>0.45</v>
      </c>
      <c r="P43" s="72"/>
    </row>
    <row r="44" spans="1:21" ht="21.75" customHeight="1" x14ac:dyDescent="0.4">
      <c r="A44" s="9">
        <f>ROW()</f>
        <v>44</v>
      </c>
      <c r="B44" s="41" t="str">
        <f>+B10</f>
        <v>Term Loan B</v>
      </c>
      <c r="G44" s="60"/>
      <c r="H44" s="66"/>
      <c r="I44" s="73"/>
      <c r="J44" s="73"/>
      <c r="K44" s="73"/>
      <c r="L44" s="73"/>
      <c r="M44" s="73"/>
      <c r="N44" s="73"/>
      <c r="O44" s="73"/>
      <c r="P44" s="73"/>
    </row>
    <row r="45" spans="1:21" ht="21.75" customHeight="1" x14ac:dyDescent="0.4">
      <c r="A45" s="9">
        <f>ROW()</f>
        <v>45</v>
      </c>
      <c r="B45" t="s">
        <v>31</v>
      </c>
      <c r="G45" s="60"/>
      <c r="H45" s="65">
        <f>+C10</f>
        <v>200000</v>
      </c>
      <c r="I45" s="65">
        <f>+H45-I46</f>
        <v>198000</v>
      </c>
      <c r="J45" s="65">
        <f t="shared" ref="J45" si="7">+I45-J46</f>
        <v>196000</v>
      </c>
      <c r="K45" s="65">
        <f t="shared" ref="K45" si="8">+J45-K46</f>
        <v>194000</v>
      </c>
      <c r="L45" s="65">
        <f t="shared" ref="L45" si="9">+K45-L46</f>
        <v>192000</v>
      </c>
      <c r="M45" s="65">
        <f t="shared" ref="M45" si="10">+L45-M46</f>
        <v>190000</v>
      </c>
      <c r="N45" s="65">
        <f t="shared" ref="N45" si="11">+M45-N46</f>
        <v>188000</v>
      </c>
      <c r="O45" s="65">
        <f t="shared" ref="O45" si="12">+N45-O46</f>
        <v>0</v>
      </c>
      <c r="P45" s="65">
        <f t="shared" ref="P45" si="13">+O45-P46</f>
        <v>0</v>
      </c>
    </row>
    <row r="46" spans="1:21" ht="21.75" customHeight="1" x14ac:dyDescent="0.4">
      <c r="A46" s="9">
        <f>ROW()</f>
        <v>46</v>
      </c>
      <c r="B46" t="s">
        <v>32</v>
      </c>
      <c r="G46" s="60"/>
      <c r="H46" s="66"/>
      <c r="I46" s="67">
        <f>+$H$45*I50</f>
        <v>2000</v>
      </c>
      <c r="J46" s="67">
        <f t="shared" ref="J46:P46" si="14">+$H$45*J50</f>
        <v>2000</v>
      </c>
      <c r="K46" s="67">
        <f t="shared" si="14"/>
        <v>2000</v>
      </c>
      <c r="L46" s="67">
        <f t="shared" si="14"/>
        <v>2000</v>
      </c>
      <c r="M46" s="67">
        <f t="shared" si="14"/>
        <v>2000</v>
      </c>
      <c r="N46" s="67">
        <f t="shared" si="14"/>
        <v>2000</v>
      </c>
      <c r="O46" s="67">
        <f t="shared" si="14"/>
        <v>188000</v>
      </c>
      <c r="P46" s="67">
        <f t="shared" si="14"/>
        <v>0</v>
      </c>
      <c r="U46" s="40"/>
    </row>
    <row r="47" spans="1:21" ht="21.75" customHeight="1" x14ac:dyDescent="0.4">
      <c r="A47" s="9">
        <f>ROW()</f>
        <v>47</v>
      </c>
      <c r="B47" t="s">
        <v>33</v>
      </c>
      <c r="G47" s="60"/>
      <c r="H47" s="66"/>
      <c r="I47" s="67">
        <f>+H45*I49</f>
        <v>10200</v>
      </c>
      <c r="J47" s="67">
        <f t="shared" ref="J47:P47" si="15">+I45*J49</f>
        <v>11088</v>
      </c>
      <c r="K47" s="67">
        <f t="shared" si="15"/>
        <v>12936</v>
      </c>
      <c r="L47" s="67">
        <f t="shared" si="15"/>
        <v>12804</v>
      </c>
      <c r="M47" s="67">
        <f t="shared" si="15"/>
        <v>12672</v>
      </c>
      <c r="N47" s="67">
        <f t="shared" si="15"/>
        <v>12540</v>
      </c>
      <c r="O47" s="67">
        <f t="shared" si="15"/>
        <v>12408</v>
      </c>
      <c r="P47" s="67">
        <f t="shared" si="15"/>
        <v>0</v>
      </c>
    </row>
    <row r="48" spans="1:21" ht="21.75" customHeight="1" x14ac:dyDescent="0.55000000000000004">
      <c r="A48" s="9">
        <f>ROW()</f>
        <v>48</v>
      </c>
      <c r="B48" t="s">
        <v>35</v>
      </c>
      <c r="G48" s="60"/>
      <c r="H48" s="66"/>
      <c r="I48" s="69">
        <v>0.04</v>
      </c>
      <c r="J48" s="69">
        <v>0.04</v>
      </c>
      <c r="K48" s="69">
        <v>0.04</v>
      </c>
      <c r="L48" s="69">
        <v>0.04</v>
      </c>
      <c r="M48" s="69">
        <v>0.04</v>
      </c>
      <c r="N48" s="69">
        <v>0.04</v>
      </c>
      <c r="O48" s="69">
        <v>0.04</v>
      </c>
      <c r="P48" s="69">
        <v>0.04</v>
      </c>
    </row>
    <row r="49" spans="1:16" ht="21.75" customHeight="1" x14ac:dyDescent="0.4">
      <c r="A49" s="9">
        <f>ROW()</f>
        <v>49</v>
      </c>
      <c r="B49" t="s">
        <v>36</v>
      </c>
      <c r="F49" s="71"/>
      <c r="G49" s="60"/>
      <c r="H49" s="64"/>
      <c r="I49" s="62">
        <f>+I48+I26</f>
        <v>5.1000000000000004E-2</v>
      </c>
      <c r="J49" s="62">
        <f t="shared" ref="J49:P49" si="16">+J48+J26</f>
        <v>5.6000000000000001E-2</v>
      </c>
      <c r="K49" s="62">
        <f t="shared" si="16"/>
        <v>6.6000000000000003E-2</v>
      </c>
      <c r="L49" s="62">
        <f t="shared" si="16"/>
        <v>6.6000000000000003E-2</v>
      </c>
      <c r="M49" s="62">
        <f t="shared" si="16"/>
        <v>6.6000000000000003E-2</v>
      </c>
      <c r="N49" s="62">
        <f t="shared" si="16"/>
        <v>6.6000000000000003E-2</v>
      </c>
      <c r="O49" s="62">
        <f t="shared" si="16"/>
        <v>6.6000000000000003E-2</v>
      </c>
      <c r="P49" s="62">
        <f t="shared" si="16"/>
        <v>6.6000000000000003E-2</v>
      </c>
    </row>
    <row r="50" spans="1:16" ht="21.75" customHeight="1" x14ac:dyDescent="0.4">
      <c r="A50" s="9">
        <f>ROW()</f>
        <v>50</v>
      </c>
      <c r="G50" s="60"/>
      <c r="H50" s="64"/>
      <c r="I50" s="72">
        <v>0.01</v>
      </c>
      <c r="J50" s="72">
        <v>0.01</v>
      </c>
      <c r="K50" s="72">
        <v>0.01</v>
      </c>
      <c r="L50" s="72">
        <v>0.01</v>
      </c>
      <c r="M50" s="72">
        <v>0.01</v>
      </c>
      <c r="N50" s="72">
        <v>0.01</v>
      </c>
      <c r="O50" s="72">
        <v>0.94</v>
      </c>
      <c r="P50" s="72"/>
    </row>
    <row r="51" spans="1:16" ht="21.75" customHeight="1" x14ac:dyDescent="0.4">
      <c r="A51" s="9">
        <f>ROW()</f>
        <v>51</v>
      </c>
      <c r="B51" s="41" t="str">
        <f>+B12</f>
        <v>Senior Unsecured / Subordinated Notes</v>
      </c>
      <c r="F51" s="74"/>
      <c r="G51" s="60"/>
      <c r="H51" s="64"/>
      <c r="I51" s="60"/>
      <c r="J51" s="60"/>
      <c r="K51" s="60"/>
      <c r="L51" s="60"/>
      <c r="M51" s="60"/>
      <c r="N51" s="60"/>
      <c r="O51" s="60"/>
      <c r="P51" s="60"/>
    </row>
    <row r="52" spans="1:16" ht="21.75" customHeight="1" x14ac:dyDescent="0.4">
      <c r="A52" s="9">
        <f>ROW()</f>
        <v>52</v>
      </c>
      <c r="B52" t="s">
        <v>31</v>
      </c>
      <c r="G52" s="60"/>
      <c r="H52" s="65">
        <f>+C12</f>
        <v>170000</v>
      </c>
      <c r="I52" s="65">
        <f>+H52-I53</f>
        <v>170000</v>
      </c>
      <c r="J52" s="65">
        <f t="shared" ref="J52:P52" si="17">+I52-J53</f>
        <v>170000</v>
      </c>
      <c r="K52" s="65">
        <f t="shared" si="17"/>
        <v>170000</v>
      </c>
      <c r="L52" s="65">
        <f t="shared" si="17"/>
        <v>170000</v>
      </c>
      <c r="M52" s="65">
        <f t="shared" si="17"/>
        <v>170000</v>
      </c>
      <c r="N52" s="65">
        <f t="shared" si="17"/>
        <v>170000</v>
      </c>
      <c r="O52" s="65">
        <f t="shared" si="17"/>
        <v>170000</v>
      </c>
      <c r="P52" s="65">
        <f t="shared" si="17"/>
        <v>0</v>
      </c>
    </row>
    <row r="53" spans="1:16" ht="21.75" customHeight="1" x14ac:dyDescent="0.4">
      <c r="A53" s="9">
        <f>ROW()</f>
        <v>53</v>
      </c>
      <c r="B53" t="s">
        <v>32</v>
      </c>
      <c r="G53" s="60"/>
      <c r="H53" s="66"/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f>+H52</f>
        <v>170000</v>
      </c>
    </row>
    <row r="54" spans="1:16" ht="21.75" customHeight="1" x14ac:dyDescent="0.4">
      <c r="A54" s="9">
        <f>ROW()</f>
        <v>54</v>
      </c>
      <c r="B54" t="s">
        <v>33</v>
      </c>
      <c r="G54" s="60"/>
      <c r="H54" s="75"/>
      <c r="I54" s="67">
        <f>+H52*I55</f>
        <v>12750</v>
      </c>
      <c r="J54" s="67">
        <f t="shared" ref="J54:P54" si="18">+I52*J55</f>
        <v>12750</v>
      </c>
      <c r="K54" s="67">
        <f t="shared" si="18"/>
        <v>12750</v>
      </c>
      <c r="L54" s="67">
        <f t="shared" si="18"/>
        <v>12750</v>
      </c>
      <c r="M54" s="67">
        <f t="shared" si="18"/>
        <v>12750</v>
      </c>
      <c r="N54" s="67">
        <f t="shared" si="18"/>
        <v>12750</v>
      </c>
      <c r="O54" s="67">
        <f t="shared" si="18"/>
        <v>12750</v>
      </c>
      <c r="P54" s="67">
        <f t="shared" si="18"/>
        <v>12750</v>
      </c>
    </row>
    <row r="55" spans="1:16" ht="21.75" customHeight="1" x14ac:dyDescent="0.55000000000000004">
      <c r="A55" s="9">
        <f>ROW()</f>
        <v>55</v>
      </c>
      <c r="B55" t="s">
        <v>36</v>
      </c>
      <c r="G55" s="60"/>
      <c r="H55" s="64"/>
      <c r="I55" s="76">
        <v>7.4999999999999997E-2</v>
      </c>
      <c r="J55" s="76">
        <v>7.4999999999999997E-2</v>
      </c>
      <c r="K55" s="76">
        <v>7.4999999999999997E-2</v>
      </c>
      <c r="L55" s="76">
        <v>7.4999999999999997E-2</v>
      </c>
      <c r="M55" s="76">
        <v>7.4999999999999997E-2</v>
      </c>
      <c r="N55" s="76">
        <v>7.4999999999999997E-2</v>
      </c>
      <c r="O55" s="76">
        <v>7.4999999999999997E-2</v>
      </c>
      <c r="P55" s="76">
        <v>7.4999999999999997E-2</v>
      </c>
    </row>
    <row r="56" spans="1:16" ht="21.75" customHeight="1" x14ac:dyDescent="0.4">
      <c r="A56" s="9">
        <f>ROW()</f>
        <v>56</v>
      </c>
      <c r="G56" s="60"/>
      <c r="H56" s="66"/>
      <c r="I56" s="60"/>
      <c r="J56" s="60"/>
      <c r="K56" s="60"/>
      <c r="L56" s="60"/>
      <c r="M56" s="60"/>
      <c r="N56" s="60"/>
      <c r="O56" s="60"/>
      <c r="P56" s="60"/>
    </row>
    <row r="57" spans="1:16" ht="21.75" customHeight="1" x14ac:dyDescent="0.4">
      <c r="A57" s="9">
        <f>ROW()</f>
        <v>57</v>
      </c>
      <c r="B57" s="33" t="s">
        <v>38</v>
      </c>
      <c r="G57" s="60"/>
      <c r="H57" s="66"/>
      <c r="I57" s="67">
        <f>+I54+I47+I40</f>
        <v>31230</v>
      </c>
      <c r="J57" s="67">
        <f t="shared" ref="J57:P57" si="19">+J54+J47+J40</f>
        <v>32559</v>
      </c>
      <c r="K57" s="67">
        <f t="shared" si="19"/>
        <v>35568</v>
      </c>
      <c r="L57" s="67">
        <f t="shared" si="19"/>
        <v>34557.599999999999</v>
      </c>
      <c r="M57" s="67">
        <f t="shared" si="19"/>
        <v>33327.599999999999</v>
      </c>
      <c r="N57" s="67">
        <f t="shared" si="19"/>
        <v>31878</v>
      </c>
      <c r="O57" s="67">
        <f t="shared" si="19"/>
        <v>30099</v>
      </c>
      <c r="P57" s="67">
        <f t="shared" si="19"/>
        <v>12750</v>
      </c>
    </row>
    <row r="58" spans="1:16" ht="21.75" customHeight="1" x14ac:dyDescent="0.4">
      <c r="B58" s="33" t="s">
        <v>39</v>
      </c>
      <c r="G58" s="60"/>
      <c r="H58" s="66"/>
      <c r="I58" s="67">
        <f>+I53+I46+I39</f>
        <v>11000</v>
      </c>
      <c r="J58" s="67">
        <f t="shared" ref="J58:P58" si="20">+J53+J46+J39</f>
        <v>11000</v>
      </c>
      <c r="K58" s="67">
        <f t="shared" si="20"/>
        <v>16400</v>
      </c>
      <c r="L58" s="67">
        <f t="shared" si="20"/>
        <v>20000</v>
      </c>
      <c r="M58" s="67">
        <f t="shared" si="20"/>
        <v>23600</v>
      </c>
      <c r="N58" s="67">
        <f t="shared" si="20"/>
        <v>29000</v>
      </c>
      <c r="O58" s="67">
        <f t="shared" si="20"/>
        <v>269000</v>
      </c>
      <c r="P58" s="67">
        <f t="shared" si="20"/>
        <v>170000</v>
      </c>
    </row>
    <row r="59" spans="1:16" ht="21.75" customHeight="1" x14ac:dyDescent="0.4">
      <c r="A59" s="9">
        <f>ROW()</f>
        <v>59</v>
      </c>
      <c r="B59" s="33" t="s">
        <v>40</v>
      </c>
      <c r="G59" s="60"/>
      <c r="H59" s="66"/>
      <c r="I59" s="65">
        <f>+I52+I45+I38</f>
        <v>539000</v>
      </c>
      <c r="J59" s="65">
        <f t="shared" ref="J59:P59" si="21">+J52+J45+J38</f>
        <v>528000</v>
      </c>
      <c r="K59" s="65">
        <f t="shared" si="21"/>
        <v>511600</v>
      </c>
      <c r="L59" s="65">
        <f t="shared" si="21"/>
        <v>491600</v>
      </c>
      <c r="M59" s="65">
        <f t="shared" si="21"/>
        <v>468000</v>
      </c>
      <c r="N59" s="65">
        <f t="shared" si="21"/>
        <v>439000</v>
      </c>
      <c r="O59" s="65">
        <f t="shared" si="21"/>
        <v>170000</v>
      </c>
      <c r="P59" s="65">
        <f t="shared" si="21"/>
        <v>0</v>
      </c>
    </row>
    <row r="60" spans="1:16" ht="21.75" customHeight="1" x14ac:dyDescent="0.4">
      <c r="A60" s="9">
        <f>ROW()</f>
        <v>60</v>
      </c>
      <c r="B60" s="33" t="s">
        <v>41</v>
      </c>
      <c r="G60" s="60"/>
      <c r="H60" s="73"/>
      <c r="I60" s="77">
        <f>+I45+I38</f>
        <v>369000</v>
      </c>
      <c r="J60" s="77">
        <f t="shared" ref="J60:P60" si="22">+J45+J38</f>
        <v>358000</v>
      </c>
      <c r="K60" s="77">
        <f t="shared" si="22"/>
        <v>341600</v>
      </c>
      <c r="L60" s="77">
        <f t="shared" si="22"/>
        <v>321600</v>
      </c>
      <c r="M60" s="77">
        <f t="shared" si="22"/>
        <v>298000</v>
      </c>
      <c r="N60" s="77">
        <f t="shared" si="22"/>
        <v>269000</v>
      </c>
      <c r="O60" s="77">
        <f t="shared" si="22"/>
        <v>0</v>
      </c>
      <c r="P60" s="77">
        <f t="shared" si="22"/>
        <v>0</v>
      </c>
    </row>
    <row r="61" spans="1:16" ht="21.75" customHeight="1" x14ac:dyDescent="0.4">
      <c r="B61" s="33"/>
      <c r="G61" s="60"/>
      <c r="H61" s="73"/>
      <c r="I61" s="78"/>
      <c r="J61" s="78"/>
      <c r="K61" s="78"/>
      <c r="L61" s="78"/>
      <c r="M61" s="78"/>
      <c r="N61" s="78"/>
      <c r="O61" s="78"/>
      <c r="P61" s="78"/>
    </row>
    <row r="62" spans="1:16" ht="21.75" customHeight="1" x14ac:dyDescent="0.4">
      <c r="G62" s="60"/>
      <c r="H62" s="64"/>
      <c r="I62" s="79"/>
      <c r="J62" s="79"/>
      <c r="K62" s="79"/>
      <c r="L62" s="79"/>
      <c r="M62" s="79"/>
      <c r="N62" s="60"/>
      <c r="O62" s="60"/>
      <c r="P62" s="60"/>
    </row>
    <row r="63" spans="1:16" ht="12" customHeight="1" x14ac:dyDescent="0.4">
      <c r="A63" s="6"/>
      <c r="B63" s="7"/>
      <c r="C63" s="8"/>
      <c r="D63" s="8"/>
      <c r="E63" s="8"/>
      <c r="F63" s="8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1:16" ht="21.75" customHeight="1" x14ac:dyDescent="0.6">
      <c r="A64" s="9">
        <f>ROW()</f>
        <v>64</v>
      </c>
      <c r="B64" s="52" t="s">
        <v>42</v>
      </c>
      <c r="C64" s="12"/>
      <c r="D64" s="12"/>
      <c r="E64" s="12"/>
      <c r="F64" s="12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1:16" ht="21.75" customHeight="1" x14ac:dyDescent="0.5">
      <c r="A65" s="9">
        <f>ROW()</f>
        <v>65</v>
      </c>
      <c r="B65" s="53" t="s">
        <v>23</v>
      </c>
      <c r="C65" s="54"/>
      <c r="D65" s="54"/>
      <c r="E65" s="54"/>
      <c r="F65" s="54"/>
      <c r="G65" s="82"/>
      <c r="H65" s="82"/>
      <c r="I65" s="82"/>
      <c r="J65" s="82"/>
      <c r="K65" s="82"/>
      <c r="L65" s="82"/>
      <c r="M65" s="82"/>
      <c r="N65" s="60"/>
      <c r="O65" s="60"/>
      <c r="P65" s="60"/>
    </row>
    <row r="66" spans="1:16" ht="30" customHeight="1" x14ac:dyDescent="0.4">
      <c r="A66" s="9">
        <f>ROW()</f>
        <v>66</v>
      </c>
      <c r="C66" s="83" t="s">
        <v>43</v>
      </c>
      <c r="D66" s="56"/>
      <c r="E66" s="84" t="s">
        <v>44</v>
      </c>
      <c r="F66" s="84" t="s">
        <v>45</v>
      </c>
      <c r="G66" s="82"/>
      <c r="H66" s="85" t="s">
        <v>46</v>
      </c>
      <c r="I66" s="82"/>
      <c r="J66" s="82"/>
      <c r="K66" s="82"/>
      <c r="L66" s="82"/>
      <c r="M66" s="82"/>
      <c r="N66" s="60"/>
      <c r="O66" s="60"/>
      <c r="P66" s="60"/>
    </row>
    <row r="67" spans="1:16" ht="21.75" customHeight="1" x14ac:dyDescent="0.4">
      <c r="A67" s="9">
        <f>ROW()</f>
        <v>67</v>
      </c>
      <c r="C67" s="59">
        <v>42735</v>
      </c>
      <c r="D67" s="56"/>
      <c r="E67" s="86"/>
      <c r="F67" s="86"/>
      <c r="G67" s="82"/>
      <c r="H67" s="87">
        <f>+C67</f>
        <v>42735</v>
      </c>
      <c r="I67" s="87">
        <f>+I107</f>
        <v>43100</v>
      </c>
      <c r="J67" s="87">
        <f t="shared" ref="J67:P67" si="23">+J107</f>
        <v>43465</v>
      </c>
      <c r="K67" s="87">
        <f t="shared" si="23"/>
        <v>43830</v>
      </c>
      <c r="L67" s="87">
        <f t="shared" si="23"/>
        <v>44195</v>
      </c>
      <c r="M67" s="87">
        <f t="shared" si="23"/>
        <v>44560</v>
      </c>
      <c r="N67" s="87">
        <f t="shared" si="23"/>
        <v>44925</v>
      </c>
      <c r="O67" s="87">
        <f t="shared" si="23"/>
        <v>45290</v>
      </c>
      <c r="P67" s="87">
        <f t="shared" si="23"/>
        <v>45655</v>
      </c>
    </row>
    <row r="68" spans="1:16" ht="21.75" customHeight="1" x14ac:dyDescent="0.4">
      <c r="A68" s="9">
        <f>ROW()</f>
        <v>68</v>
      </c>
      <c r="B68" s="88" t="s">
        <v>47</v>
      </c>
      <c r="C68" s="89"/>
      <c r="D68" s="90"/>
      <c r="E68" s="91"/>
      <c r="F68" s="91"/>
      <c r="G68" s="66"/>
      <c r="H68" s="92"/>
      <c r="I68" s="92"/>
      <c r="J68" s="92"/>
      <c r="K68" s="92"/>
      <c r="L68" s="92"/>
      <c r="M68" s="92"/>
      <c r="N68" s="92"/>
      <c r="O68" s="92"/>
      <c r="P68" s="92"/>
    </row>
    <row r="69" spans="1:16" ht="21.75" customHeight="1" x14ac:dyDescent="0.4">
      <c r="A69" s="9">
        <f>ROW()</f>
        <v>69</v>
      </c>
      <c r="B69" s="93" t="s">
        <v>8</v>
      </c>
      <c r="C69" s="94">
        <v>50000</v>
      </c>
      <c r="D69" s="95"/>
      <c r="E69" s="96"/>
      <c r="F69" s="96"/>
      <c r="G69" s="92"/>
      <c r="H69" s="97">
        <f>+C69+E69-F69</f>
        <v>50000</v>
      </c>
      <c r="I69" s="97">
        <f>+H69+I202</f>
        <v>86587.672857142868</v>
      </c>
      <c r="J69" s="97">
        <f t="shared" ref="J69:P69" si="24">+I69+J202</f>
        <v>122263.17980228568</v>
      </c>
      <c r="K69" s="97">
        <f t="shared" si="24"/>
        <v>155894.15128297411</v>
      </c>
      <c r="L69" s="97">
        <f t="shared" si="24"/>
        <v>192439.59677109442</v>
      </c>
      <c r="M69" s="97">
        <f t="shared" si="24"/>
        <v>232521.61664309021</v>
      </c>
      <c r="N69" s="97">
        <f t="shared" si="24"/>
        <v>275000.75388693198</v>
      </c>
      <c r="O69" s="97">
        <f t="shared" si="24"/>
        <v>86053.450242173712</v>
      </c>
      <c r="P69" s="97">
        <f t="shared" si="24"/>
        <v>13511.829951918175</v>
      </c>
    </row>
    <row r="70" spans="1:16" ht="21.75" customHeight="1" x14ac:dyDescent="0.4">
      <c r="A70" s="9">
        <f>ROW()</f>
        <v>70</v>
      </c>
      <c r="B70" s="93" t="s">
        <v>48</v>
      </c>
      <c r="C70" s="94">
        <v>80000</v>
      </c>
      <c r="D70" s="95"/>
      <c r="E70" s="96"/>
      <c r="F70" s="96"/>
      <c r="G70" s="92"/>
      <c r="H70" s="97">
        <f t="shared" ref="H70:H72" si="25">+C70+E70-F70</f>
        <v>80000</v>
      </c>
      <c r="I70" s="97">
        <f>+I127/365*I137</f>
        <v>88865.753424657523</v>
      </c>
      <c r="J70" s="97">
        <f t="shared" ref="J70:P70" si="26">+J127/365*J137</f>
        <v>96081.652602739734</v>
      </c>
      <c r="K70" s="97">
        <f t="shared" si="26"/>
        <v>103883.48279408221</v>
      </c>
      <c r="L70" s="97">
        <f t="shared" si="26"/>
        <v>112318.82159696172</v>
      </c>
      <c r="M70" s="97">
        <f t="shared" si="26"/>
        <v>121439.10991063499</v>
      </c>
      <c r="N70" s="97">
        <f t="shared" si="26"/>
        <v>131299.96563537855</v>
      </c>
      <c r="O70" s="97">
        <f t="shared" si="26"/>
        <v>141961.5228449713</v>
      </c>
      <c r="P70" s="97">
        <f t="shared" si="26"/>
        <v>153488.79849998298</v>
      </c>
    </row>
    <row r="71" spans="1:16" ht="21.75" customHeight="1" x14ac:dyDescent="0.4">
      <c r="A71" s="9">
        <f>ROW()</f>
        <v>71</v>
      </c>
      <c r="B71" s="93" t="s">
        <v>49</v>
      </c>
      <c r="C71" s="94">
        <v>105000</v>
      </c>
      <c r="D71" s="95"/>
      <c r="E71" s="96"/>
      <c r="F71" s="96"/>
      <c r="G71" s="92"/>
      <c r="H71" s="97">
        <f t="shared" si="25"/>
        <v>105000</v>
      </c>
      <c r="I71" s="97">
        <f>+I128/365*I140</f>
        <v>105898.35616438356</v>
      </c>
      <c r="J71" s="97">
        <f t="shared" ref="J71:P71" si="27">+J128/365*J140</f>
        <v>114497.30268493152</v>
      </c>
      <c r="K71" s="97">
        <f t="shared" si="27"/>
        <v>123794.48366294797</v>
      </c>
      <c r="L71" s="97">
        <f t="shared" si="27"/>
        <v>133846.59573637939</v>
      </c>
      <c r="M71" s="97">
        <f t="shared" si="27"/>
        <v>144714.93931017336</v>
      </c>
      <c r="N71" s="97">
        <f t="shared" si="27"/>
        <v>156465.79238215944</v>
      </c>
      <c r="O71" s="97">
        <f t="shared" si="27"/>
        <v>169170.8147235908</v>
      </c>
      <c r="P71" s="97">
        <f t="shared" si="27"/>
        <v>182907.48487914639</v>
      </c>
    </row>
    <row r="72" spans="1:16" ht="21.75" customHeight="1" x14ac:dyDescent="0.4">
      <c r="A72" s="9">
        <f>ROW()</f>
        <v>72</v>
      </c>
      <c r="B72" s="93" t="s">
        <v>50</v>
      </c>
      <c r="C72" s="94">
        <v>10000</v>
      </c>
      <c r="D72" s="95"/>
      <c r="E72" s="96"/>
      <c r="F72" s="96"/>
      <c r="G72" s="92"/>
      <c r="H72" s="97">
        <f t="shared" si="25"/>
        <v>10000</v>
      </c>
      <c r="I72" s="97">
        <f>+I129*I137</f>
        <v>10812</v>
      </c>
      <c r="J72" s="97">
        <f t="shared" ref="J72:P72" si="28">+J129*J137</f>
        <v>11689.934400000002</v>
      </c>
      <c r="K72" s="97">
        <f t="shared" si="28"/>
        <v>12639.157073280003</v>
      </c>
      <c r="L72" s="97">
        <f t="shared" si="28"/>
        <v>13665.456627630343</v>
      </c>
      <c r="M72" s="97">
        <f t="shared" si="28"/>
        <v>14775.091705793924</v>
      </c>
      <c r="N72" s="97">
        <f t="shared" si="28"/>
        <v>15974.82915230439</v>
      </c>
      <c r="O72" s="97">
        <f t="shared" si="28"/>
        <v>17271.985279471508</v>
      </c>
      <c r="P72" s="97">
        <f t="shared" si="28"/>
        <v>18674.470484164598</v>
      </c>
    </row>
    <row r="73" spans="1:16" ht="21.75" customHeight="1" thickBot="1" x14ac:dyDescent="0.45">
      <c r="A73" s="9">
        <f>ROW()</f>
        <v>73</v>
      </c>
      <c r="B73" s="88" t="s">
        <v>51</v>
      </c>
      <c r="C73" s="98">
        <f>SUM(C69:C72)</f>
        <v>245000</v>
      </c>
      <c r="D73" s="93"/>
      <c r="E73" s="93"/>
      <c r="F73" s="93"/>
      <c r="G73" s="92"/>
      <c r="H73" s="99">
        <f>SUM(H69:H72)</f>
        <v>245000</v>
      </c>
      <c r="I73" s="99">
        <f t="shared" ref="I73:P73" si="29">SUM(I69:I72)</f>
        <v>292163.78244618396</v>
      </c>
      <c r="J73" s="99">
        <f t="shared" si="29"/>
        <v>344532.06948995695</v>
      </c>
      <c r="K73" s="99">
        <f t="shared" si="29"/>
        <v>396211.27481328428</v>
      </c>
      <c r="L73" s="99">
        <f t="shared" si="29"/>
        <v>452270.47073206585</v>
      </c>
      <c r="M73" s="99">
        <f t="shared" si="29"/>
        <v>513450.75756969251</v>
      </c>
      <c r="N73" s="99">
        <f t="shared" si="29"/>
        <v>578741.34105677437</v>
      </c>
      <c r="O73" s="99">
        <f t="shared" si="29"/>
        <v>414457.77309020731</v>
      </c>
      <c r="P73" s="99">
        <f t="shared" si="29"/>
        <v>368582.58381521213</v>
      </c>
    </row>
    <row r="74" spans="1:16" ht="21.75" customHeight="1" thickTop="1" x14ac:dyDescent="0.4">
      <c r="A74" s="9">
        <f>ROW()</f>
        <v>74</v>
      </c>
      <c r="B74" s="93"/>
      <c r="C74" s="93"/>
      <c r="D74" s="93"/>
      <c r="E74" s="93"/>
      <c r="F74" s="93"/>
      <c r="G74" s="92"/>
      <c r="H74" s="92"/>
      <c r="I74" s="92"/>
      <c r="J74" s="92"/>
      <c r="K74" s="92"/>
      <c r="L74" s="92"/>
      <c r="M74" s="92"/>
      <c r="N74" s="92"/>
      <c r="O74" s="92"/>
      <c r="P74" s="92"/>
    </row>
    <row r="75" spans="1:16" ht="21.75" customHeight="1" x14ac:dyDescent="0.4">
      <c r="A75" s="9">
        <f>ROW()</f>
        <v>75</v>
      </c>
      <c r="B75" s="93" t="s">
        <v>52</v>
      </c>
      <c r="C75" s="94">
        <f>+'[1]Balance Sheet'!B12</f>
        <v>0</v>
      </c>
      <c r="D75" s="93"/>
      <c r="E75" s="21">
        <f>+F101-SUM(E69:E74)-SUM(E76:E98)</f>
        <v>310000</v>
      </c>
      <c r="F75" s="21"/>
      <c r="G75" s="92"/>
      <c r="H75" s="97">
        <f t="shared" ref="H75:H78" si="30">+C75+E75-F75</f>
        <v>310000</v>
      </c>
      <c r="I75" s="97">
        <f>+H75</f>
        <v>310000</v>
      </c>
      <c r="J75" s="97">
        <f t="shared" ref="J75:P75" si="31">+I75</f>
        <v>310000</v>
      </c>
      <c r="K75" s="97">
        <f t="shared" si="31"/>
        <v>310000</v>
      </c>
      <c r="L75" s="97">
        <f t="shared" si="31"/>
        <v>310000</v>
      </c>
      <c r="M75" s="97">
        <f t="shared" si="31"/>
        <v>310000</v>
      </c>
      <c r="N75" s="97">
        <f t="shared" si="31"/>
        <v>310000</v>
      </c>
      <c r="O75" s="97">
        <f t="shared" si="31"/>
        <v>310000</v>
      </c>
      <c r="P75" s="97">
        <f t="shared" si="31"/>
        <v>310000</v>
      </c>
    </row>
    <row r="76" spans="1:16" ht="21.75" customHeight="1" x14ac:dyDescent="0.4">
      <c r="A76" s="9">
        <f>ROW()</f>
        <v>76</v>
      </c>
      <c r="B76" s="93" t="s">
        <v>53</v>
      </c>
      <c r="C76" s="94">
        <f>+'[1]Balance Sheet'!B13</f>
        <v>0</v>
      </c>
      <c r="D76" s="93"/>
      <c r="E76" s="21">
        <f>+L11</f>
        <v>50000</v>
      </c>
      <c r="F76" s="21"/>
      <c r="G76" s="92"/>
      <c r="H76" s="97">
        <f t="shared" si="30"/>
        <v>50000</v>
      </c>
      <c r="I76" s="97">
        <f>+H76-I150</f>
        <v>42857.142857142855</v>
      </c>
      <c r="J76" s="97">
        <f t="shared" ref="J76:P76" si="32">+I76-J150</f>
        <v>35714.28571428571</v>
      </c>
      <c r="K76" s="97">
        <f t="shared" si="32"/>
        <v>28571.428571428565</v>
      </c>
      <c r="L76" s="97">
        <f t="shared" si="32"/>
        <v>21428.57142857142</v>
      </c>
      <c r="M76" s="97">
        <f t="shared" si="32"/>
        <v>14285.714285714277</v>
      </c>
      <c r="N76" s="97">
        <f t="shared" si="32"/>
        <v>7142.857142857134</v>
      </c>
      <c r="O76" s="97">
        <f t="shared" si="32"/>
        <v>-9.0949470177292824E-12</v>
      </c>
      <c r="P76" s="97">
        <f t="shared" si="32"/>
        <v>-9.0949470177292824E-12</v>
      </c>
    </row>
    <row r="77" spans="1:16" ht="21.75" customHeight="1" x14ac:dyDescent="0.4">
      <c r="A77" s="9">
        <f>ROW()</f>
        <v>77</v>
      </c>
      <c r="B77" s="93" t="s">
        <v>54</v>
      </c>
      <c r="C77" s="94">
        <v>150000</v>
      </c>
      <c r="D77" s="93"/>
      <c r="E77" s="21"/>
      <c r="F77" s="21"/>
      <c r="G77" s="92"/>
      <c r="H77" s="97">
        <f t="shared" si="30"/>
        <v>150000</v>
      </c>
      <c r="I77" s="97">
        <f>+H77-I186-I148</f>
        <v>150000</v>
      </c>
      <c r="J77" s="97">
        <f t="shared" ref="J77:P77" si="33">+I77-J186-J148</f>
        <v>150000</v>
      </c>
      <c r="K77" s="97">
        <f t="shared" si="33"/>
        <v>150000</v>
      </c>
      <c r="L77" s="97">
        <f t="shared" si="33"/>
        <v>150000</v>
      </c>
      <c r="M77" s="97">
        <f t="shared" si="33"/>
        <v>150000</v>
      </c>
      <c r="N77" s="97">
        <f t="shared" si="33"/>
        <v>150000</v>
      </c>
      <c r="O77" s="97">
        <f t="shared" si="33"/>
        <v>150000</v>
      </c>
      <c r="P77" s="97">
        <f t="shared" si="33"/>
        <v>150000</v>
      </c>
    </row>
    <row r="78" spans="1:16" ht="21.75" customHeight="1" x14ac:dyDescent="0.4">
      <c r="A78" s="9">
        <f>ROW()</f>
        <v>78</v>
      </c>
      <c r="B78" s="93" t="s">
        <v>55</v>
      </c>
      <c r="C78" s="94">
        <v>450000</v>
      </c>
      <c r="D78" s="93"/>
      <c r="E78" s="21"/>
      <c r="F78" s="21"/>
      <c r="G78" s="92"/>
      <c r="H78" s="97">
        <f t="shared" si="30"/>
        <v>450000</v>
      </c>
      <c r="I78" s="97">
        <f>+H78</f>
        <v>450000</v>
      </c>
      <c r="J78" s="97">
        <f t="shared" ref="J78:P78" si="34">+I78</f>
        <v>450000</v>
      </c>
      <c r="K78" s="97">
        <f t="shared" si="34"/>
        <v>450000</v>
      </c>
      <c r="L78" s="97">
        <f t="shared" si="34"/>
        <v>450000</v>
      </c>
      <c r="M78" s="97">
        <f t="shared" si="34"/>
        <v>450000</v>
      </c>
      <c r="N78" s="97">
        <f t="shared" si="34"/>
        <v>450000</v>
      </c>
      <c r="O78" s="97">
        <f t="shared" si="34"/>
        <v>450000</v>
      </c>
      <c r="P78" s="97">
        <f t="shared" si="34"/>
        <v>450000</v>
      </c>
    </row>
    <row r="79" spans="1:16" ht="21.75" customHeight="1" thickBot="1" x14ac:dyDescent="0.45">
      <c r="A79" s="9">
        <f>ROW()</f>
        <v>79</v>
      </c>
      <c r="B79" s="88" t="s">
        <v>56</v>
      </c>
      <c r="C79" s="100">
        <f>SUM(C73:C78)</f>
        <v>845000</v>
      </c>
      <c r="D79" s="93"/>
      <c r="E79" s="93"/>
      <c r="F79" s="93"/>
      <c r="G79" s="92"/>
      <c r="H79" s="100">
        <f>SUM(H73:H78)</f>
        <v>1205000</v>
      </c>
      <c r="I79" s="100">
        <f>SUM(I73:I78)</f>
        <v>1245020.9253033269</v>
      </c>
      <c r="J79" s="100">
        <f t="shared" ref="J79:P79" si="35">SUM(J73:J78)</f>
        <v>1290246.3552042427</v>
      </c>
      <c r="K79" s="100">
        <f t="shared" si="35"/>
        <v>1334782.7033847128</v>
      </c>
      <c r="L79" s="100">
        <f t="shared" si="35"/>
        <v>1383699.0421606372</v>
      </c>
      <c r="M79" s="100">
        <f t="shared" si="35"/>
        <v>1437736.4718554069</v>
      </c>
      <c r="N79" s="100">
        <f t="shared" si="35"/>
        <v>1495884.1981996316</v>
      </c>
      <c r="O79" s="100">
        <f t="shared" si="35"/>
        <v>1324457.7730902073</v>
      </c>
      <c r="P79" s="100">
        <f t="shared" si="35"/>
        <v>1278582.5838152121</v>
      </c>
    </row>
    <row r="80" spans="1:16" ht="21.75" customHeight="1" thickTop="1" x14ac:dyDescent="0.4">
      <c r="A80" s="9">
        <f>ROW()</f>
        <v>80</v>
      </c>
      <c r="B80" s="93"/>
      <c r="C80" s="93"/>
      <c r="D80" s="93"/>
      <c r="E80" s="93"/>
      <c r="F80" s="93"/>
      <c r="G80" s="92"/>
      <c r="H80" s="92"/>
      <c r="I80" s="92"/>
      <c r="J80" s="92"/>
      <c r="K80" s="92"/>
      <c r="L80" s="92"/>
      <c r="M80" s="92"/>
      <c r="N80" s="92"/>
      <c r="O80" s="92"/>
      <c r="P80" s="92"/>
    </row>
    <row r="81" spans="1:16" ht="21.75" customHeight="1" x14ac:dyDescent="0.4">
      <c r="A81" s="9">
        <f>ROW()</f>
        <v>81</v>
      </c>
      <c r="B81" s="88" t="s">
        <v>57</v>
      </c>
      <c r="C81" s="93"/>
      <c r="D81" s="93"/>
      <c r="E81" s="93"/>
      <c r="F81" s="93"/>
      <c r="G81" s="92"/>
      <c r="H81" s="92"/>
      <c r="I81" s="92"/>
      <c r="J81" s="92"/>
      <c r="K81" s="92"/>
      <c r="L81" s="92"/>
      <c r="M81" s="92"/>
      <c r="N81" s="92"/>
      <c r="O81" s="92"/>
      <c r="P81" s="92"/>
    </row>
    <row r="82" spans="1:16" ht="21.75" customHeight="1" x14ac:dyDescent="0.4">
      <c r="A82" s="9">
        <f>ROW()</f>
        <v>82</v>
      </c>
      <c r="B82" s="93" t="s">
        <v>58</v>
      </c>
      <c r="C82" s="94">
        <v>30000</v>
      </c>
      <c r="D82" s="93"/>
      <c r="E82" s="21"/>
      <c r="F82" s="21"/>
      <c r="G82" s="92"/>
      <c r="H82" s="97">
        <f>+C82-E82+F82</f>
        <v>30000</v>
      </c>
      <c r="I82" s="97">
        <f>+I130/365*I140</f>
        <v>32584.109589041094</v>
      </c>
      <c r="J82" s="97">
        <f t="shared" ref="J82:P82" si="36">+J130/365*J140</f>
        <v>35229.939287671237</v>
      </c>
      <c r="K82" s="97">
        <f t="shared" si="36"/>
        <v>38090.610357830148</v>
      </c>
      <c r="L82" s="97">
        <f t="shared" si="36"/>
        <v>41183.567918885965</v>
      </c>
      <c r="M82" s="97">
        <f t="shared" si="36"/>
        <v>44527.673633899496</v>
      </c>
      <c r="N82" s="97">
        <f t="shared" si="36"/>
        <v>48143.320732972134</v>
      </c>
      <c r="O82" s="97">
        <f t="shared" si="36"/>
        <v>52052.558376489476</v>
      </c>
      <c r="P82" s="97">
        <f t="shared" si="36"/>
        <v>56279.226116660429</v>
      </c>
    </row>
    <row r="83" spans="1:16" ht="21.75" customHeight="1" x14ac:dyDescent="0.4">
      <c r="A83" s="9">
        <f>ROW()</f>
        <v>83</v>
      </c>
      <c r="B83" s="93" t="s">
        <v>59</v>
      </c>
      <c r="C83" s="94">
        <v>15000</v>
      </c>
      <c r="D83" s="93"/>
      <c r="E83" s="93"/>
      <c r="F83" s="93"/>
      <c r="G83" s="92"/>
      <c r="H83" s="97">
        <f>+C83-E83+F83</f>
        <v>15000</v>
      </c>
      <c r="I83" s="97">
        <f>+I131*I137</f>
        <v>16218</v>
      </c>
      <c r="J83" s="97">
        <f t="shared" ref="J83:P83" si="37">+J131*J137</f>
        <v>17534.901600000001</v>
      </c>
      <c r="K83" s="97">
        <f t="shared" si="37"/>
        <v>18958.735609920004</v>
      </c>
      <c r="L83" s="97">
        <f t="shared" si="37"/>
        <v>20498.184941445514</v>
      </c>
      <c r="M83" s="97">
        <f t="shared" si="37"/>
        <v>22162.637558690887</v>
      </c>
      <c r="N83" s="97">
        <f t="shared" si="37"/>
        <v>23962.243728456586</v>
      </c>
      <c r="O83" s="97">
        <f t="shared" si="37"/>
        <v>25907.977919207264</v>
      </c>
      <c r="P83" s="97">
        <f t="shared" si="37"/>
        <v>28011.705726246895</v>
      </c>
    </row>
    <row r="84" spans="1:16" ht="21.75" customHeight="1" thickBot="1" x14ac:dyDescent="0.45">
      <c r="A84" s="9">
        <f>ROW()</f>
        <v>84</v>
      </c>
      <c r="B84" s="88" t="s">
        <v>60</v>
      </c>
      <c r="C84" s="98">
        <f>SUM(C82:C83)</f>
        <v>45000</v>
      </c>
      <c r="D84" s="93"/>
      <c r="E84" s="93"/>
      <c r="F84" s="93"/>
      <c r="G84" s="92"/>
      <c r="H84" s="98">
        <f>SUM(H82:H83)</f>
        <v>45000</v>
      </c>
      <c r="I84" s="98">
        <f>SUM(I82:I83)</f>
        <v>48802.109589041094</v>
      </c>
      <c r="J84" s="98">
        <f t="shared" ref="J84:P84" si="38">SUM(J82:J83)</f>
        <v>52764.840887671235</v>
      </c>
      <c r="K84" s="98">
        <f t="shared" si="38"/>
        <v>57049.345967750152</v>
      </c>
      <c r="L84" s="98">
        <f t="shared" si="38"/>
        <v>61681.752860331479</v>
      </c>
      <c r="M84" s="98">
        <f t="shared" si="38"/>
        <v>66690.31119259038</v>
      </c>
      <c r="N84" s="98">
        <f t="shared" si="38"/>
        <v>72105.564461428716</v>
      </c>
      <c r="O84" s="98">
        <f t="shared" si="38"/>
        <v>77960.536295696744</v>
      </c>
      <c r="P84" s="98">
        <f t="shared" si="38"/>
        <v>84290.931842907332</v>
      </c>
    </row>
    <row r="85" spans="1:16" ht="21.75" customHeight="1" thickTop="1" x14ac:dyDescent="0.4">
      <c r="A85" s="9">
        <f>ROW()</f>
        <v>85</v>
      </c>
      <c r="B85" s="93"/>
      <c r="C85" s="93"/>
      <c r="D85" s="93"/>
      <c r="E85" s="93"/>
      <c r="F85" s="93"/>
      <c r="G85" s="92"/>
      <c r="H85" s="92"/>
      <c r="I85" s="92"/>
      <c r="J85" s="92"/>
      <c r="K85" s="92"/>
      <c r="L85" s="92"/>
      <c r="M85" s="92"/>
      <c r="N85" s="92"/>
      <c r="O85" s="92"/>
      <c r="P85" s="92"/>
    </row>
    <row r="86" spans="1:16" ht="21.75" customHeight="1" x14ac:dyDescent="0.4">
      <c r="A86" s="9">
        <f>ROW()</f>
        <v>86</v>
      </c>
      <c r="B86" s="93" t="s">
        <v>61</v>
      </c>
      <c r="C86" s="94">
        <v>320000</v>
      </c>
      <c r="D86" s="93"/>
      <c r="E86" s="21">
        <f>+L10</f>
        <v>320000</v>
      </c>
      <c r="F86" s="21"/>
      <c r="G86" s="92"/>
      <c r="H86" s="97">
        <f>+C86-E86+F86</f>
        <v>0</v>
      </c>
      <c r="I86" s="97">
        <f>+H86</f>
        <v>0</v>
      </c>
      <c r="J86" s="97">
        <f t="shared" ref="J86:P86" si="39">+I86</f>
        <v>0</v>
      </c>
      <c r="K86" s="97">
        <f t="shared" si="39"/>
        <v>0</v>
      </c>
      <c r="L86" s="97">
        <f t="shared" si="39"/>
        <v>0</v>
      </c>
      <c r="M86" s="97">
        <f t="shared" si="39"/>
        <v>0</v>
      </c>
      <c r="N86" s="97">
        <f t="shared" si="39"/>
        <v>0</v>
      </c>
      <c r="O86" s="97">
        <f t="shared" si="39"/>
        <v>0</v>
      </c>
      <c r="P86" s="97">
        <f t="shared" si="39"/>
        <v>0</v>
      </c>
    </row>
    <row r="87" spans="1:16" ht="21.75" customHeight="1" x14ac:dyDescent="0.4">
      <c r="A87" s="9">
        <f>ROW()</f>
        <v>87</v>
      </c>
      <c r="B87" s="93" t="str">
        <f>+B8</f>
        <v>Revolver</v>
      </c>
      <c r="C87" s="94">
        <f>+'[1]Balance Sheet'!B24</f>
        <v>0</v>
      </c>
      <c r="D87" s="93"/>
      <c r="E87" s="21"/>
      <c r="F87" s="21">
        <f>+C8</f>
        <v>0</v>
      </c>
      <c r="G87" s="92"/>
      <c r="H87" s="97">
        <f t="shared" ref="H87:H90" si="40">+C87-E87+F87</f>
        <v>0</v>
      </c>
      <c r="I87" s="97">
        <f>+H87</f>
        <v>0</v>
      </c>
      <c r="J87" s="97">
        <f t="shared" ref="J87:P87" si="41">+I87</f>
        <v>0</v>
      </c>
      <c r="K87" s="97">
        <f t="shared" si="41"/>
        <v>0</v>
      </c>
      <c r="L87" s="97">
        <f t="shared" si="41"/>
        <v>0</v>
      </c>
      <c r="M87" s="97">
        <f t="shared" si="41"/>
        <v>0</v>
      </c>
      <c r="N87" s="97">
        <f t="shared" si="41"/>
        <v>0</v>
      </c>
      <c r="O87" s="97">
        <f t="shared" si="41"/>
        <v>0</v>
      </c>
      <c r="P87" s="97">
        <f t="shared" si="41"/>
        <v>0</v>
      </c>
    </row>
    <row r="88" spans="1:16" ht="21.75" customHeight="1" x14ac:dyDescent="0.4">
      <c r="A88" s="9">
        <f>ROW()</f>
        <v>88</v>
      </c>
      <c r="B88" s="93" t="str">
        <f>+B9</f>
        <v>Term Loan A</v>
      </c>
      <c r="C88" s="94">
        <f>+'[1]Balance Sheet'!B25</f>
        <v>0</v>
      </c>
      <c r="D88" s="93"/>
      <c r="E88" s="21"/>
      <c r="F88" s="21">
        <f t="shared" ref="F88:F89" si="42">+C9</f>
        <v>180000</v>
      </c>
      <c r="G88" s="92"/>
      <c r="H88" s="97">
        <f t="shared" si="40"/>
        <v>180000</v>
      </c>
      <c r="I88" s="97">
        <f>+I38</f>
        <v>171000</v>
      </c>
      <c r="J88" s="97">
        <f t="shared" ref="J88:P88" si="43">+J38</f>
        <v>162000</v>
      </c>
      <c r="K88" s="97">
        <f t="shared" si="43"/>
        <v>147600</v>
      </c>
      <c r="L88" s="97">
        <f t="shared" si="43"/>
        <v>129600</v>
      </c>
      <c r="M88" s="97">
        <f t="shared" si="43"/>
        <v>108000</v>
      </c>
      <c r="N88" s="97">
        <f t="shared" si="43"/>
        <v>81000</v>
      </c>
      <c r="O88" s="97">
        <f t="shared" si="43"/>
        <v>0</v>
      </c>
      <c r="P88" s="97">
        <f t="shared" si="43"/>
        <v>0</v>
      </c>
    </row>
    <row r="89" spans="1:16" ht="21.75" customHeight="1" x14ac:dyDescent="0.4">
      <c r="A89" s="9">
        <f>ROW()</f>
        <v>89</v>
      </c>
      <c r="B89" s="93" t="str">
        <f>+B10</f>
        <v>Term Loan B</v>
      </c>
      <c r="C89" s="94">
        <f>+'[1]Balance Sheet'!B26</f>
        <v>0</v>
      </c>
      <c r="D89" s="93"/>
      <c r="E89" s="21"/>
      <c r="F89" s="21">
        <f t="shared" si="42"/>
        <v>200000</v>
      </c>
      <c r="G89" s="92"/>
      <c r="H89" s="97">
        <f t="shared" si="40"/>
        <v>200000</v>
      </c>
      <c r="I89" s="97">
        <f>+I45</f>
        <v>198000</v>
      </c>
      <c r="J89" s="97">
        <f t="shared" ref="J89:P89" si="44">+J45</f>
        <v>196000</v>
      </c>
      <c r="K89" s="97">
        <f t="shared" si="44"/>
        <v>194000</v>
      </c>
      <c r="L89" s="97">
        <f t="shared" si="44"/>
        <v>192000</v>
      </c>
      <c r="M89" s="97">
        <f t="shared" si="44"/>
        <v>190000</v>
      </c>
      <c r="N89" s="97">
        <f t="shared" si="44"/>
        <v>188000</v>
      </c>
      <c r="O89" s="97">
        <f t="shared" si="44"/>
        <v>0</v>
      </c>
      <c r="P89" s="97">
        <f t="shared" si="44"/>
        <v>0</v>
      </c>
    </row>
    <row r="90" spans="1:16" ht="21.75" customHeight="1" x14ac:dyDescent="0.4">
      <c r="A90" s="9">
        <f>ROW()</f>
        <v>90</v>
      </c>
      <c r="B90" s="93" t="str">
        <f>+B12</f>
        <v>Senior Unsecured / Subordinated Notes</v>
      </c>
      <c r="C90" s="94">
        <f>+'[1]Balance Sheet'!B27</f>
        <v>0</v>
      </c>
      <c r="D90" s="93"/>
      <c r="E90" s="21"/>
      <c r="F90" s="21">
        <f>+C12</f>
        <v>170000</v>
      </c>
      <c r="G90" s="92"/>
      <c r="H90" s="97">
        <f t="shared" si="40"/>
        <v>170000</v>
      </c>
      <c r="I90" s="97">
        <f>+I52</f>
        <v>170000</v>
      </c>
      <c r="J90" s="97">
        <f t="shared" ref="J90:P90" si="45">+J52</f>
        <v>170000</v>
      </c>
      <c r="K90" s="97">
        <f t="shared" si="45"/>
        <v>170000</v>
      </c>
      <c r="L90" s="97">
        <f t="shared" si="45"/>
        <v>170000</v>
      </c>
      <c r="M90" s="97">
        <f t="shared" si="45"/>
        <v>170000</v>
      </c>
      <c r="N90" s="97">
        <f t="shared" si="45"/>
        <v>170000</v>
      </c>
      <c r="O90" s="97">
        <f t="shared" si="45"/>
        <v>170000</v>
      </c>
      <c r="P90" s="97">
        <f t="shared" si="45"/>
        <v>0</v>
      </c>
    </row>
    <row r="91" spans="1:16" ht="21.75" customHeight="1" thickBot="1" x14ac:dyDescent="0.45">
      <c r="A91" s="9">
        <f>ROW()</f>
        <v>91</v>
      </c>
      <c r="B91" s="93" t="s">
        <v>62</v>
      </c>
      <c r="C91" s="98">
        <f>SUM(C86:C90)</f>
        <v>320000</v>
      </c>
      <c r="D91" s="93"/>
      <c r="E91" s="93"/>
      <c r="F91" s="93"/>
      <c r="G91" s="92"/>
      <c r="H91" s="99">
        <f>SUM(H86:H90)</f>
        <v>550000</v>
      </c>
      <c r="I91" s="99">
        <f>SUM(I86:I90)</f>
        <v>539000</v>
      </c>
      <c r="J91" s="99">
        <f t="shared" ref="J91:P91" si="46">SUM(J86:J90)</f>
        <v>528000</v>
      </c>
      <c r="K91" s="99">
        <f t="shared" si="46"/>
        <v>511600</v>
      </c>
      <c r="L91" s="99">
        <f t="shared" si="46"/>
        <v>491600</v>
      </c>
      <c r="M91" s="99">
        <f t="shared" si="46"/>
        <v>468000</v>
      </c>
      <c r="N91" s="99">
        <f t="shared" si="46"/>
        <v>439000</v>
      </c>
      <c r="O91" s="99">
        <f t="shared" si="46"/>
        <v>170000</v>
      </c>
      <c r="P91" s="99">
        <f t="shared" si="46"/>
        <v>0</v>
      </c>
    </row>
    <row r="92" spans="1:16" ht="21.75" customHeight="1" thickTop="1" x14ac:dyDescent="0.4">
      <c r="A92" s="9">
        <f>ROW()</f>
        <v>92</v>
      </c>
      <c r="B92" s="93"/>
      <c r="C92" s="93"/>
      <c r="D92" s="93"/>
      <c r="E92" s="93"/>
      <c r="F92" s="93"/>
      <c r="G92" s="92"/>
      <c r="H92" s="92"/>
      <c r="I92" s="92"/>
      <c r="J92" s="92"/>
      <c r="K92" s="92"/>
      <c r="L92" s="92"/>
      <c r="M92" s="92"/>
      <c r="N92" s="92"/>
      <c r="O92" s="92"/>
      <c r="P92" s="92"/>
    </row>
    <row r="93" spans="1:16" ht="21.75" customHeight="1" x14ac:dyDescent="0.4">
      <c r="A93" s="9">
        <f>ROW()</f>
        <v>93</v>
      </c>
      <c r="B93" s="93" t="s">
        <v>63</v>
      </c>
      <c r="C93" s="94">
        <v>10000</v>
      </c>
      <c r="D93" s="93"/>
      <c r="E93" s="21"/>
      <c r="F93" s="21"/>
      <c r="G93" s="92"/>
      <c r="H93" s="97">
        <f>+C93-E93+F93</f>
        <v>10000</v>
      </c>
      <c r="I93" s="97">
        <f>+H93+I172</f>
        <v>11185.701428571429</v>
      </c>
      <c r="J93" s="97">
        <f t="shared" ref="J93:P93" si="47">+I93+J172</f>
        <v>12498.058705142857</v>
      </c>
      <c r="K93" s="97">
        <f t="shared" si="47"/>
        <v>13920.630836171886</v>
      </c>
      <c r="L93" s="97">
        <f t="shared" si="47"/>
        <v>15534.850691440472</v>
      </c>
      <c r="M93" s="97">
        <f t="shared" si="47"/>
        <v>17358.618509996868</v>
      </c>
      <c r="N93" s="97">
        <f t="shared" si="47"/>
        <v>19410.984894460042</v>
      </c>
      <c r="O93" s="97">
        <f t="shared" si="47"/>
        <v>21714.110820541628</v>
      </c>
      <c r="P93" s="97">
        <f t="shared" si="47"/>
        <v>24672.020802849605</v>
      </c>
    </row>
    <row r="94" spans="1:16" ht="21.75" customHeight="1" thickBot="1" x14ac:dyDescent="0.45">
      <c r="A94" s="9">
        <f>ROW()</f>
        <v>94</v>
      </c>
      <c r="B94" s="88" t="s">
        <v>64</v>
      </c>
      <c r="C94" s="98">
        <f>+C93+C91+C84</f>
        <v>375000</v>
      </c>
      <c r="D94" s="93"/>
      <c r="E94" s="93"/>
      <c r="F94" s="93"/>
      <c r="G94" s="92"/>
      <c r="H94" s="99">
        <f>+H93+H91+H84</f>
        <v>605000</v>
      </c>
      <c r="I94" s="99">
        <f>+I93+I91+I84</f>
        <v>598987.81101761258</v>
      </c>
      <c r="J94" s="99">
        <f t="shared" ref="J94:P94" si="48">+J93+J91+J84</f>
        <v>593262.89959281404</v>
      </c>
      <c r="K94" s="99">
        <f t="shared" si="48"/>
        <v>582569.97680392209</v>
      </c>
      <c r="L94" s="99">
        <f t="shared" si="48"/>
        <v>568816.60355177196</v>
      </c>
      <c r="M94" s="99">
        <f t="shared" si="48"/>
        <v>552048.92970258719</v>
      </c>
      <c r="N94" s="99">
        <f t="shared" si="48"/>
        <v>530516.54935588874</v>
      </c>
      <c r="O94" s="99">
        <f t="shared" si="48"/>
        <v>269674.64711623837</v>
      </c>
      <c r="P94" s="99">
        <f t="shared" si="48"/>
        <v>108962.95264575694</v>
      </c>
    </row>
    <row r="95" spans="1:16" ht="21.75" customHeight="1" thickTop="1" x14ac:dyDescent="0.4">
      <c r="A95" s="9">
        <f>ROW()</f>
        <v>95</v>
      </c>
      <c r="B95" s="93"/>
      <c r="C95" s="93"/>
      <c r="D95" s="93"/>
      <c r="E95" s="93"/>
      <c r="F95" s="93"/>
      <c r="G95" s="92"/>
      <c r="H95" s="92"/>
      <c r="I95" s="92"/>
      <c r="J95" s="92"/>
      <c r="K95" s="92"/>
      <c r="L95" s="92"/>
      <c r="M95" s="92"/>
      <c r="N95" s="92"/>
      <c r="O95" s="92"/>
      <c r="P95" s="92"/>
    </row>
    <row r="96" spans="1:16" ht="21.75" customHeight="1" x14ac:dyDescent="0.4">
      <c r="A96" s="9">
        <f>ROW()</f>
        <v>96</v>
      </c>
      <c r="B96" s="88" t="s">
        <v>65</v>
      </c>
      <c r="C96" s="93"/>
      <c r="D96" s="93"/>
      <c r="E96" s="93"/>
      <c r="F96" s="93"/>
      <c r="G96" s="92"/>
      <c r="H96" s="92"/>
      <c r="I96" s="92"/>
      <c r="J96" s="92"/>
      <c r="K96" s="92"/>
      <c r="L96" s="92"/>
      <c r="M96" s="92"/>
      <c r="N96" s="92"/>
      <c r="O96" s="92"/>
      <c r="P96" s="92"/>
    </row>
    <row r="97" spans="1:18" ht="21.75" customHeight="1" x14ac:dyDescent="0.4">
      <c r="A97" s="9">
        <f>ROW()</f>
        <v>97</v>
      </c>
      <c r="B97" s="93" t="s">
        <v>66</v>
      </c>
      <c r="C97" s="94">
        <v>260000</v>
      </c>
      <c r="D97" s="93"/>
      <c r="E97" s="21">
        <f>+C97</f>
        <v>260000</v>
      </c>
      <c r="F97" s="21">
        <f>+C15</f>
        <v>600000</v>
      </c>
      <c r="G97" s="92"/>
      <c r="H97" s="97">
        <f>+C97-E97+F97</f>
        <v>600000</v>
      </c>
      <c r="I97" s="97">
        <f>+H97</f>
        <v>600000</v>
      </c>
      <c r="J97" s="97">
        <f t="shared" ref="J97:P97" si="49">+I97</f>
        <v>600000</v>
      </c>
      <c r="K97" s="97">
        <f t="shared" si="49"/>
        <v>600000</v>
      </c>
      <c r="L97" s="97">
        <f t="shared" si="49"/>
        <v>600000</v>
      </c>
      <c r="M97" s="97">
        <f t="shared" si="49"/>
        <v>600000</v>
      </c>
      <c r="N97" s="97">
        <f t="shared" si="49"/>
        <v>600000</v>
      </c>
      <c r="O97" s="97">
        <f t="shared" si="49"/>
        <v>600000</v>
      </c>
      <c r="P97" s="97">
        <f t="shared" si="49"/>
        <v>600000</v>
      </c>
    </row>
    <row r="98" spans="1:18" ht="21.75" customHeight="1" thickBot="1" x14ac:dyDescent="0.45">
      <c r="A98" s="9">
        <f>ROW()</f>
        <v>98</v>
      </c>
      <c r="B98" s="93" t="s">
        <v>67</v>
      </c>
      <c r="C98" s="94">
        <v>210000</v>
      </c>
      <c r="D98" s="93"/>
      <c r="E98" s="21">
        <f>+C98</f>
        <v>210000</v>
      </c>
      <c r="F98" s="21"/>
      <c r="G98" s="92"/>
      <c r="H98" s="97">
        <f>+C98-E98+F98</f>
        <v>0</v>
      </c>
      <c r="I98" s="97">
        <f>+H98+I163</f>
        <v>46033.114285714284</v>
      </c>
      <c r="J98" s="97">
        <f t="shared" ref="J98:P98" si="50">+I98+J163</f>
        <v>96983.455611428551</v>
      </c>
      <c r="K98" s="97">
        <f t="shared" si="50"/>
        <v>152212.72658079083</v>
      </c>
      <c r="L98" s="97">
        <f t="shared" si="50"/>
        <v>214882.43860886537</v>
      </c>
      <c r="M98" s="97">
        <f t="shared" si="50"/>
        <v>285687.54215281957</v>
      </c>
      <c r="N98" s="97">
        <f t="shared" si="50"/>
        <v>365367.64884374279</v>
      </c>
      <c r="O98" s="97">
        <f t="shared" si="50"/>
        <v>454783.125973969</v>
      </c>
      <c r="P98" s="97">
        <f t="shared" si="50"/>
        <v>569619.63116945524</v>
      </c>
    </row>
    <row r="99" spans="1:18" ht="21.75" customHeight="1" thickBot="1" x14ac:dyDescent="0.45">
      <c r="A99" s="9">
        <f>ROW()</f>
        <v>99</v>
      </c>
      <c r="B99" s="88" t="s">
        <v>68</v>
      </c>
      <c r="C99" s="102">
        <f>SUM(C97:C98)</f>
        <v>470000</v>
      </c>
      <c r="D99" s="93"/>
      <c r="E99" s="93"/>
      <c r="F99" s="93"/>
      <c r="G99" s="92"/>
      <c r="H99" s="103">
        <f>+H98+H97</f>
        <v>600000</v>
      </c>
      <c r="I99" s="103">
        <f>SUM(I97:I98)</f>
        <v>646033.11428571423</v>
      </c>
      <c r="J99" s="103">
        <f t="shared" ref="J99:P99" si="51">SUM(J97:J98)</f>
        <v>696983.4556114286</v>
      </c>
      <c r="K99" s="103">
        <f t="shared" si="51"/>
        <v>752212.72658079083</v>
      </c>
      <c r="L99" s="103">
        <f t="shared" si="51"/>
        <v>814882.43860886537</v>
      </c>
      <c r="M99" s="103">
        <f t="shared" si="51"/>
        <v>885687.54215281957</v>
      </c>
      <c r="N99" s="103">
        <f t="shared" si="51"/>
        <v>965367.64884374279</v>
      </c>
      <c r="O99" s="103">
        <f t="shared" si="51"/>
        <v>1054783.125973969</v>
      </c>
      <c r="P99" s="103">
        <f t="shared" si="51"/>
        <v>1169619.6311694551</v>
      </c>
    </row>
    <row r="100" spans="1:18" ht="21.75" customHeight="1" thickTop="1" thickBot="1" x14ac:dyDescent="0.45">
      <c r="A100" s="9">
        <f>ROW()</f>
        <v>100</v>
      </c>
      <c r="B100" s="93"/>
      <c r="C100" s="104"/>
      <c r="D100" s="93"/>
      <c r="E100" s="105"/>
      <c r="F100" s="105"/>
      <c r="G100" s="92"/>
      <c r="H100" s="106"/>
      <c r="I100" s="106"/>
      <c r="J100" s="106"/>
      <c r="K100" s="106"/>
      <c r="L100" s="106"/>
      <c r="M100" s="106"/>
      <c r="N100" s="106"/>
      <c r="O100" s="106"/>
      <c r="P100" s="106"/>
    </row>
    <row r="101" spans="1:18" ht="21.75" customHeight="1" thickBot="1" x14ac:dyDescent="0.45">
      <c r="A101" s="9">
        <f>ROW()</f>
        <v>101</v>
      </c>
      <c r="B101" s="88" t="s">
        <v>69</v>
      </c>
      <c r="C101" s="100">
        <f>+C99+C94</f>
        <v>845000</v>
      </c>
      <c r="D101" s="93"/>
      <c r="E101" s="98">
        <f>SUM(E69:E100)</f>
        <v>1150000</v>
      </c>
      <c r="F101" s="98">
        <f>SUM(F69:F100)</f>
        <v>1150000</v>
      </c>
      <c r="G101" s="92"/>
      <c r="H101" s="101">
        <f>+H99+H94</f>
        <v>1205000</v>
      </c>
      <c r="I101" s="101">
        <f>+I99+I94</f>
        <v>1245020.9253033269</v>
      </c>
      <c r="J101" s="101">
        <f t="shared" ref="J101:P101" si="52">+J99+J94</f>
        <v>1290246.3552042427</v>
      </c>
      <c r="K101" s="101">
        <f t="shared" si="52"/>
        <v>1334782.7033847128</v>
      </c>
      <c r="L101" s="101">
        <f t="shared" si="52"/>
        <v>1383699.0421606372</v>
      </c>
      <c r="M101" s="101">
        <f t="shared" si="52"/>
        <v>1437736.4718554066</v>
      </c>
      <c r="N101" s="101">
        <f t="shared" si="52"/>
        <v>1495884.1981996316</v>
      </c>
      <c r="O101" s="101">
        <f t="shared" si="52"/>
        <v>1324457.7730902075</v>
      </c>
      <c r="P101" s="101">
        <f t="shared" si="52"/>
        <v>1278582.5838152121</v>
      </c>
    </row>
    <row r="102" spans="1:18" ht="21.75" customHeight="1" thickTop="1" x14ac:dyDescent="0.4">
      <c r="B102" s="88"/>
      <c r="C102" s="88"/>
      <c r="D102" s="88"/>
      <c r="E102" s="88"/>
      <c r="F102" s="88"/>
      <c r="G102" s="107"/>
      <c r="H102" s="107"/>
      <c r="I102" s="107">
        <f>+I101-I79</f>
        <v>0</v>
      </c>
      <c r="J102" s="107">
        <f t="shared" ref="J102:P102" si="53">+J101-J79</f>
        <v>0</v>
      </c>
      <c r="K102" s="107">
        <f t="shared" si="53"/>
        <v>0</v>
      </c>
      <c r="L102" s="107">
        <f t="shared" si="53"/>
        <v>0</v>
      </c>
      <c r="M102" s="107">
        <f t="shared" si="53"/>
        <v>0</v>
      </c>
      <c r="N102" s="107">
        <f t="shared" si="53"/>
        <v>0</v>
      </c>
      <c r="O102" s="107">
        <f t="shared" si="53"/>
        <v>0</v>
      </c>
      <c r="P102" s="107">
        <f t="shared" si="53"/>
        <v>0</v>
      </c>
    </row>
    <row r="103" spans="1:18" ht="21.75" customHeight="1" x14ac:dyDescent="0.4">
      <c r="B103" s="88"/>
      <c r="C103" s="93"/>
      <c r="D103" s="93"/>
      <c r="E103" s="93"/>
      <c r="F103" s="93"/>
      <c r="G103" s="92"/>
      <c r="H103" s="108"/>
      <c r="I103" s="92"/>
      <c r="J103" s="92"/>
      <c r="K103" s="92"/>
      <c r="L103" s="92"/>
      <c r="M103" s="92"/>
      <c r="N103" s="60"/>
      <c r="O103" s="60"/>
      <c r="P103" s="60"/>
    </row>
    <row r="104" spans="1:18" ht="12" customHeight="1" x14ac:dyDescent="0.4">
      <c r="A104" s="6"/>
      <c r="B104" s="7"/>
      <c r="C104" s="8"/>
      <c r="D104" s="8"/>
      <c r="E104" s="8"/>
      <c r="F104" s="8"/>
      <c r="G104" s="80"/>
      <c r="H104" s="80"/>
      <c r="I104" s="80"/>
      <c r="J104" s="80"/>
      <c r="K104" s="80"/>
      <c r="L104" s="80"/>
      <c r="M104" s="80"/>
      <c r="N104" s="80"/>
      <c r="O104" s="80"/>
      <c r="P104" s="80"/>
    </row>
    <row r="105" spans="1:18" ht="21.75" customHeight="1" thickBot="1" x14ac:dyDescent="0.65">
      <c r="A105" s="9">
        <f>ROW()</f>
        <v>105</v>
      </c>
      <c r="B105" s="52" t="s">
        <v>70</v>
      </c>
      <c r="C105" s="12"/>
      <c r="D105" s="12"/>
      <c r="E105" s="12"/>
      <c r="F105" s="12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1:18" ht="21.75" customHeight="1" x14ac:dyDescent="0.75">
      <c r="A106" s="9">
        <f>ROW()</f>
        <v>106</v>
      </c>
      <c r="B106" s="109"/>
      <c r="C106" s="110"/>
      <c r="D106" s="110"/>
      <c r="E106" s="110"/>
      <c r="F106" s="110"/>
      <c r="G106" s="111"/>
      <c r="H106" s="112" t="s">
        <v>24</v>
      </c>
      <c r="I106" s="180" t="s">
        <v>25</v>
      </c>
      <c r="J106" s="181"/>
      <c r="K106" s="181"/>
      <c r="L106" s="181"/>
      <c r="M106" s="181"/>
      <c r="N106" s="60"/>
      <c r="O106" s="60"/>
      <c r="P106" s="60"/>
    </row>
    <row r="107" spans="1:18" ht="21.75" customHeight="1" x14ac:dyDescent="0.5">
      <c r="A107" s="9">
        <f>ROW()</f>
        <v>107</v>
      </c>
      <c r="B107" s="113" t="s">
        <v>71</v>
      </c>
      <c r="C107" s="113"/>
      <c r="D107" s="113"/>
      <c r="E107" s="113"/>
      <c r="F107" s="113"/>
      <c r="G107" s="114"/>
      <c r="H107" s="115">
        <f>+H136</f>
        <v>42735</v>
      </c>
      <c r="I107" s="87">
        <f t="shared" ref="I107:P107" si="54">+I136</f>
        <v>43100</v>
      </c>
      <c r="J107" s="87">
        <f t="shared" si="54"/>
        <v>43465</v>
      </c>
      <c r="K107" s="87">
        <f t="shared" si="54"/>
        <v>43830</v>
      </c>
      <c r="L107" s="87">
        <f t="shared" si="54"/>
        <v>44195</v>
      </c>
      <c r="M107" s="87">
        <f t="shared" si="54"/>
        <v>44560</v>
      </c>
      <c r="N107" s="87">
        <f t="shared" si="54"/>
        <v>44925</v>
      </c>
      <c r="O107" s="87">
        <f t="shared" si="54"/>
        <v>45290</v>
      </c>
      <c r="P107" s="87">
        <f t="shared" si="54"/>
        <v>45655</v>
      </c>
    </row>
    <row r="108" spans="1:18" ht="21.75" customHeight="1" x14ac:dyDescent="0.5">
      <c r="A108" s="9">
        <f>ROW()</f>
        <v>108</v>
      </c>
      <c r="B108" s="113" t="s">
        <v>72</v>
      </c>
      <c r="C108" s="113"/>
      <c r="D108" s="113"/>
      <c r="E108" s="113"/>
      <c r="F108" s="113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3"/>
      <c r="R108" s="113"/>
    </row>
    <row r="109" spans="1:18" ht="21.75" customHeight="1" x14ac:dyDescent="0.55000000000000004">
      <c r="A109" s="9">
        <f>ROW()</f>
        <v>109</v>
      </c>
      <c r="B109" s="116" t="s">
        <v>138</v>
      </c>
      <c r="C109" s="113"/>
      <c r="D109" s="113"/>
      <c r="E109" s="113"/>
      <c r="F109" s="113"/>
      <c r="G109" s="114"/>
      <c r="H109" s="117">
        <v>250</v>
      </c>
      <c r="I109" s="118">
        <f>+H109*(1+I110)</f>
        <v>265</v>
      </c>
      <c r="J109" s="118">
        <f t="shared" ref="J109:P109" si="55">+I109*(1+J110)</f>
        <v>280.90000000000003</v>
      </c>
      <c r="K109" s="118">
        <f t="shared" si="55"/>
        <v>297.75400000000008</v>
      </c>
      <c r="L109" s="118">
        <f t="shared" si="55"/>
        <v>315.6192400000001</v>
      </c>
      <c r="M109" s="118">
        <f t="shared" si="55"/>
        <v>334.5563944000001</v>
      </c>
      <c r="N109" s="118">
        <f t="shared" si="55"/>
        <v>354.62977806400011</v>
      </c>
      <c r="O109" s="118">
        <f t="shared" si="55"/>
        <v>375.90756474784013</v>
      </c>
      <c r="P109" s="118">
        <f t="shared" si="55"/>
        <v>398.46201863271057</v>
      </c>
    </row>
    <row r="110" spans="1:18" ht="21.75" customHeight="1" x14ac:dyDescent="0.55000000000000004">
      <c r="A110" s="9">
        <f>ROW()</f>
        <v>110</v>
      </c>
      <c r="B110" s="116" t="s">
        <v>139</v>
      </c>
      <c r="C110" s="113"/>
      <c r="D110" s="113"/>
      <c r="E110" s="113"/>
      <c r="F110" s="113"/>
      <c r="G110" s="114"/>
      <c r="H110" s="114"/>
      <c r="I110" s="69">
        <v>0.06</v>
      </c>
      <c r="J110" s="69">
        <v>0.06</v>
      </c>
      <c r="K110" s="69">
        <v>0.06</v>
      </c>
      <c r="L110" s="69">
        <v>0.06</v>
      </c>
      <c r="M110" s="69">
        <v>0.06</v>
      </c>
      <c r="N110" s="69">
        <v>0.06</v>
      </c>
      <c r="O110" s="69">
        <v>0.06</v>
      </c>
      <c r="P110" s="69">
        <v>0.06</v>
      </c>
    </row>
    <row r="111" spans="1:18" ht="21.75" customHeight="1" x14ac:dyDescent="0.55000000000000004">
      <c r="A111" s="9">
        <f>ROW()</f>
        <v>111</v>
      </c>
      <c r="B111" s="116" t="s">
        <v>140</v>
      </c>
      <c r="C111" s="113"/>
      <c r="D111" s="113"/>
      <c r="E111" s="113"/>
      <c r="F111" s="113"/>
      <c r="G111" s="114"/>
      <c r="H111" s="119">
        <v>2</v>
      </c>
      <c r="I111" s="119">
        <v>2</v>
      </c>
      <c r="J111" s="119">
        <v>2</v>
      </c>
      <c r="K111" s="119">
        <v>2</v>
      </c>
      <c r="L111" s="119">
        <v>2</v>
      </c>
      <c r="M111" s="119">
        <v>2</v>
      </c>
      <c r="N111" s="119">
        <v>2</v>
      </c>
      <c r="O111" s="119">
        <v>2</v>
      </c>
      <c r="P111" s="119">
        <v>2</v>
      </c>
      <c r="Q111" s="175"/>
    </row>
    <row r="112" spans="1:18" ht="21.75" customHeight="1" x14ac:dyDescent="0.55000000000000004">
      <c r="A112" s="9">
        <f>ROW()</f>
        <v>112</v>
      </c>
      <c r="B112" s="116" t="s">
        <v>142</v>
      </c>
      <c r="C112" s="113"/>
      <c r="D112" s="113"/>
      <c r="E112" s="113"/>
      <c r="F112" s="113"/>
      <c r="G112" s="114"/>
      <c r="H112" s="119">
        <v>2000</v>
      </c>
      <c r="I112" s="120">
        <f>+H112*(1+I113)</f>
        <v>2040</v>
      </c>
      <c r="J112" s="120">
        <f t="shared" ref="J112:P112" si="56">+I112*(1+J113)</f>
        <v>2080.8000000000002</v>
      </c>
      <c r="K112" s="120">
        <f t="shared" si="56"/>
        <v>2122.4160000000002</v>
      </c>
      <c r="L112" s="120">
        <f t="shared" si="56"/>
        <v>2164.8643200000001</v>
      </c>
      <c r="M112" s="120">
        <f t="shared" si="56"/>
        <v>2208.1616064</v>
      </c>
      <c r="N112" s="120">
        <f t="shared" si="56"/>
        <v>2252.3248385279999</v>
      </c>
      <c r="O112" s="120">
        <f t="shared" si="56"/>
        <v>2297.3713352985601</v>
      </c>
      <c r="P112" s="120">
        <f t="shared" si="56"/>
        <v>2343.3187620045314</v>
      </c>
    </row>
    <row r="113" spans="1:21" ht="21.75" customHeight="1" x14ac:dyDescent="0.55000000000000004">
      <c r="A113" s="9">
        <f>ROW()</f>
        <v>113</v>
      </c>
      <c r="B113" s="116" t="s">
        <v>141</v>
      </c>
      <c r="C113" s="113"/>
      <c r="D113" s="113"/>
      <c r="E113" s="113"/>
      <c r="F113" s="113"/>
      <c r="G113" s="114"/>
      <c r="H113" s="114"/>
      <c r="I113" s="69">
        <v>0.02</v>
      </c>
      <c r="J113" s="69">
        <v>0.02</v>
      </c>
      <c r="K113" s="69">
        <v>0.02</v>
      </c>
      <c r="L113" s="69">
        <v>0.02</v>
      </c>
      <c r="M113" s="69">
        <v>0.02</v>
      </c>
      <c r="N113" s="69">
        <v>0.02</v>
      </c>
      <c r="O113" s="69">
        <v>0.02</v>
      </c>
      <c r="P113" s="69">
        <v>0.02</v>
      </c>
    </row>
    <row r="114" spans="1:21" ht="21.75" customHeight="1" x14ac:dyDescent="0.5">
      <c r="A114" s="9">
        <f>ROW()</f>
        <v>114</v>
      </c>
      <c r="B114" s="116"/>
      <c r="C114" s="113"/>
      <c r="D114" s="113"/>
      <c r="E114" s="113"/>
      <c r="F114" s="113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U114" s="113"/>
    </row>
    <row r="115" spans="1:21" ht="21.75" customHeight="1" thickBot="1" x14ac:dyDescent="0.55000000000000004">
      <c r="A115" s="9">
        <f>ROW()</f>
        <v>115</v>
      </c>
      <c r="B115" s="113" t="s">
        <v>73</v>
      </c>
      <c r="C115" s="113"/>
      <c r="D115" s="113"/>
      <c r="E115" s="113"/>
      <c r="F115" s="113"/>
      <c r="G115" s="114"/>
      <c r="H115" s="121">
        <f>+H109*H111*H112</f>
        <v>1000000</v>
      </c>
      <c r="I115" s="121">
        <f t="shared" ref="I115:P115" si="57">+I109*I111*I112</f>
        <v>1081200</v>
      </c>
      <c r="J115" s="121">
        <f t="shared" si="57"/>
        <v>1168993.4400000002</v>
      </c>
      <c r="K115" s="121">
        <f t="shared" si="57"/>
        <v>1263915.7073280003</v>
      </c>
      <c r="L115" s="121">
        <f t="shared" si="57"/>
        <v>1366545.6627630342</v>
      </c>
      <c r="M115" s="121">
        <f t="shared" si="57"/>
        <v>1477509.1705793925</v>
      </c>
      <c r="N115" s="121">
        <f t="shared" si="57"/>
        <v>1597482.915230439</v>
      </c>
      <c r="O115" s="121">
        <f t="shared" si="57"/>
        <v>1727198.5279471509</v>
      </c>
      <c r="P115" s="121">
        <f t="shared" si="57"/>
        <v>1867447.0484164597</v>
      </c>
    </row>
    <row r="116" spans="1:21" ht="21.75" customHeight="1" x14ac:dyDescent="0.5">
      <c r="A116" s="9">
        <f>ROW()</f>
        <v>116</v>
      </c>
      <c r="B116" s="113"/>
      <c r="C116" s="113"/>
      <c r="D116" s="113"/>
      <c r="E116" s="113"/>
      <c r="F116" s="113"/>
      <c r="G116" s="114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1:21" ht="21.75" customHeight="1" x14ac:dyDescent="0.5">
      <c r="A117" s="9">
        <f>ROW()</f>
        <v>117</v>
      </c>
      <c r="B117" s="93" t="s">
        <v>74</v>
      </c>
      <c r="C117" s="113"/>
      <c r="D117" s="113"/>
      <c r="E117" s="113"/>
      <c r="F117" s="113"/>
      <c r="G117" s="114"/>
      <c r="H117" s="122">
        <v>0.6</v>
      </c>
      <c r="I117" s="123">
        <v>0.55000000000000004</v>
      </c>
      <c r="J117" s="123">
        <v>0.55000000000000004</v>
      </c>
      <c r="K117" s="123">
        <v>0.55000000000000004</v>
      </c>
      <c r="L117" s="123">
        <v>0.55000000000000004</v>
      </c>
      <c r="M117" s="123">
        <v>0.55000000000000004</v>
      </c>
      <c r="N117" s="123">
        <v>0.55000000000000004</v>
      </c>
      <c r="O117" s="123">
        <v>0.55000000000000004</v>
      </c>
      <c r="P117" s="123">
        <v>0.55000000000000004</v>
      </c>
    </row>
    <row r="118" spans="1:21" ht="21.75" customHeight="1" x14ac:dyDescent="0.5">
      <c r="A118" s="9">
        <f>ROW()</f>
        <v>118</v>
      </c>
      <c r="B118" s="93" t="s">
        <v>75</v>
      </c>
      <c r="C118" s="113"/>
      <c r="D118" s="113"/>
      <c r="E118" s="113"/>
      <c r="F118" s="113"/>
      <c r="G118" s="114"/>
      <c r="H118" s="122">
        <v>0.3</v>
      </c>
      <c r="I118" s="123">
        <v>0.3</v>
      </c>
      <c r="J118" s="123">
        <v>0.3</v>
      </c>
      <c r="K118" s="123">
        <v>0.3</v>
      </c>
      <c r="L118" s="123">
        <v>0.3</v>
      </c>
      <c r="M118" s="123">
        <v>0.3</v>
      </c>
      <c r="N118" s="123">
        <v>0.3</v>
      </c>
      <c r="O118" s="123">
        <v>0.3</v>
      </c>
      <c r="P118" s="123">
        <v>0.3</v>
      </c>
    </row>
    <row r="119" spans="1:21" ht="21.75" customHeight="1" x14ac:dyDescent="0.5">
      <c r="A119" s="9">
        <f>ROW()</f>
        <v>119</v>
      </c>
      <c r="B119" s="93" t="s">
        <v>76</v>
      </c>
      <c r="C119" s="113"/>
      <c r="D119" s="113"/>
      <c r="E119" s="113"/>
      <c r="F119" s="113"/>
      <c r="G119" s="114"/>
      <c r="H119" s="114"/>
      <c r="I119" s="124">
        <v>0.05</v>
      </c>
      <c r="J119" s="124">
        <v>0.05</v>
      </c>
      <c r="K119" s="124">
        <v>0.05</v>
      </c>
      <c r="L119" s="124">
        <v>0.05</v>
      </c>
      <c r="M119" s="124">
        <v>0.05</v>
      </c>
      <c r="N119" s="124">
        <v>0.05</v>
      </c>
      <c r="O119" s="124">
        <v>0.05</v>
      </c>
      <c r="P119" s="124">
        <v>0.05</v>
      </c>
    </row>
    <row r="120" spans="1:21" ht="21.75" customHeight="1" x14ac:dyDescent="0.55000000000000004">
      <c r="A120" s="9">
        <f>ROW()</f>
        <v>120</v>
      </c>
      <c r="B120" s="93" t="s">
        <v>77</v>
      </c>
      <c r="C120" s="113"/>
      <c r="D120" s="113"/>
      <c r="E120" s="113"/>
      <c r="F120" s="113"/>
      <c r="G120" s="114"/>
      <c r="H120" s="125"/>
      <c r="I120" s="126">
        <v>0.34</v>
      </c>
      <c r="J120" s="126">
        <v>0.34</v>
      </c>
      <c r="K120" s="126">
        <v>0.34</v>
      </c>
      <c r="L120" s="126">
        <v>0.34</v>
      </c>
      <c r="M120" s="126">
        <v>0.34</v>
      </c>
      <c r="N120" s="126">
        <v>0.34</v>
      </c>
      <c r="O120" s="126">
        <v>0.34</v>
      </c>
      <c r="P120" s="126">
        <v>0.34</v>
      </c>
    </row>
    <row r="121" spans="1:21" ht="21.75" customHeight="1" x14ac:dyDescent="0.4">
      <c r="A121" s="9">
        <f>ROW()</f>
        <v>121</v>
      </c>
      <c r="B121" s="93"/>
      <c r="C121" s="93"/>
      <c r="D121" s="93"/>
      <c r="E121" s="93"/>
      <c r="F121" s="93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3"/>
      <c r="R121" s="93"/>
    </row>
    <row r="122" spans="1:21" ht="21.75" customHeight="1" x14ac:dyDescent="0.5">
      <c r="A122" s="9">
        <f>ROW()</f>
        <v>122</v>
      </c>
      <c r="B122" s="113" t="s">
        <v>78</v>
      </c>
      <c r="C122" s="113"/>
      <c r="D122" s="113"/>
      <c r="E122" s="113"/>
      <c r="F122" s="113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3"/>
    </row>
    <row r="123" spans="1:21" ht="21.75" customHeight="1" x14ac:dyDescent="0.55000000000000004">
      <c r="A123" s="9">
        <f>ROW()</f>
        <v>123</v>
      </c>
      <c r="B123" s="93" t="s">
        <v>79</v>
      </c>
      <c r="C123" s="113"/>
      <c r="D123" s="113"/>
      <c r="E123" s="113"/>
      <c r="F123" s="113"/>
      <c r="G123" s="114"/>
      <c r="H123" s="114"/>
      <c r="I123" s="126">
        <v>0.05</v>
      </c>
      <c r="J123" s="126">
        <v>0.05</v>
      </c>
      <c r="K123" s="126">
        <v>0.05</v>
      </c>
      <c r="L123" s="126">
        <v>0.05</v>
      </c>
      <c r="M123" s="126">
        <v>0.05</v>
      </c>
      <c r="N123" s="126">
        <v>0.05</v>
      </c>
      <c r="O123" s="126">
        <v>0.05</v>
      </c>
      <c r="P123" s="126">
        <v>0.05</v>
      </c>
    </row>
    <row r="124" spans="1:21" ht="21.75" customHeight="1" x14ac:dyDescent="0.55000000000000004">
      <c r="A124" s="9">
        <f>ROW()</f>
        <v>124</v>
      </c>
      <c r="B124" s="93" t="s">
        <v>80</v>
      </c>
      <c r="C124" s="113"/>
      <c r="D124" s="113"/>
      <c r="E124" s="113"/>
      <c r="F124" s="113"/>
      <c r="G124" s="114"/>
      <c r="H124" s="114"/>
      <c r="I124" s="126">
        <v>0.05</v>
      </c>
      <c r="J124" s="126">
        <v>0.05</v>
      </c>
      <c r="K124" s="126">
        <v>0.05</v>
      </c>
      <c r="L124" s="126">
        <v>0.05</v>
      </c>
      <c r="M124" s="126">
        <v>0.05</v>
      </c>
      <c r="N124" s="126">
        <v>0.05</v>
      </c>
      <c r="O124" s="126">
        <v>0.05</v>
      </c>
      <c r="P124" s="126">
        <v>0.05</v>
      </c>
      <c r="Q124" s="113"/>
      <c r="R124" s="113"/>
    </row>
    <row r="125" spans="1:21" ht="21.75" customHeight="1" x14ac:dyDescent="0.5">
      <c r="A125" s="9">
        <f>ROW()</f>
        <v>125</v>
      </c>
      <c r="B125" s="113"/>
      <c r="C125" s="113"/>
      <c r="D125" s="113"/>
      <c r="E125" s="113"/>
      <c r="F125" s="113"/>
      <c r="G125" s="114"/>
      <c r="H125" s="114"/>
      <c r="I125" s="127"/>
      <c r="J125" s="127"/>
      <c r="K125" s="127"/>
      <c r="L125" s="127"/>
      <c r="M125" s="127"/>
      <c r="N125" s="127"/>
      <c r="O125" s="127"/>
      <c r="P125" s="127"/>
      <c r="Q125" s="113"/>
      <c r="R125" s="113"/>
    </row>
    <row r="126" spans="1:21" ht="21.75" customHeight="1" x14ac:dyDescent="0.5">
      <c r="A126" s="9">
        <f>ROW()</f>
        <v>126</v>
      </c>
      <c r="B126" s="113" t="s">
        <v>81</v>
      </c>
      <c r="C126" s="113"/>
      <c r="D126" s="113"/>
      <c r="E126" s="113"/>
      <c r="F126" s="113"/>
      <c r="G126" s="114"/>
      <c r="H126" s="114"/>
      <c r="I126" s="127"/>
      <c r="J126" s="127"/>
      <c r="K126" s="127"/>
      <c r="L126" s="127"/>
      <c r="M126" s="127"/>
      <c r="N126" s="127"/>
      <c r="O126" s="127"/>
      <c r="P126" s="127"/>
      <c r="Q126" s="113"/>
      <c r="R126" s="113"/>
      <c r="S126" s="113"/>
    </row>
    <row r="127" spans="1:21" ht="21.75" customHeight="1" x14ac:dyDescent="0.55000000000000004">
      <c r="A127" s="9">
        <f>ROW()</f>
        <v>127</v>
      </c>
      <c r="B127" s="93" t="s">
        <v>82</v>
      </c>
      <c r="C127" s="113"/>
      <c r="D127" s="113"/>
      <c r="E127" s="113"/>
      <c r="F127" s="113"/>
      <c r="G127" s="114"/>
      <c r="H127" s="114"/>
      <c r="I127" s="128">
        <v>30</v>
      </c>
      <c r="J127" s="128">
        <v>30</v>
      </c>
      <c r="K127" s="128">
        <v>30</v>
      </c>
      <c r="L127" s="128">
        <v>30</v>
      </c>
      <c r="M127" s="128">
        <v>30</v>
      </c>
      <c r="N127" s="128">
        <v>30</v>
      </c>
      <c r="O127" s="128">
        <v>30</v>
      </c>
      <c r="P127" s="128">
        <v>30</v>
      </c>
    </row>
    <row r="128" spans="1:21" ht="21.75" customHeight="1" x14ac:dyDescent="0.55000000000000004">
      <c r="A128" s="9">
        <f>ROW()</f>
        <v>128</v>
      </c>
      <c r="B128" s="93" t="s">
        <v>83</v>
      </c>
      <c r="C128" s="113"/>
      <c r="D128" s="113"/>
      <c r="E128" s="113"/>
      <c r="F128" s="113"/>
      <c r="G128" s="114"/>
      <c r="H128" s="114"/>
      <c r="I128" s="128">
        <v>65</v>
      </c>
      <c r="J128" s="128">
        <v>65</v>
      </c>
      <c r="K128" s="128">
        <v>65</v>
      </c>
      <c r="L128" s="128">
        <v>65</v>
      </c>
      <c r="M128" s="128">
        <v>65</v>
      </c>
      <c r="N128" s="128">
        <v>65</v>
      </c>
      <c r="O128" s="128">
        <v>65</v>
      </c>
      <c r="P128" s="128">
        <v>65</v>
      </c>
    </row>
    <row r="129" spans="1:21" ht="21.75" customHeight="1" x14ac:dyDescent="0.55000000000000004">
      <c r="A129" s="9">
        <f>ROW()</f>
        <v>129</v>
      </c>
      <c r="B129" s="93" t="s">
        <v>84</v>
      </c>
      <c r="C129" s="113"/>
      <c r="D129" s="113"/>
      <c r="E129" s="113"/>
      <c r="F129" s="113"/>
      <c r="G129" s="114"/>
      <c r="H129" s="114"/>
      <c r="I129" s="126">
        <v>0.01</v>
      </c>
      <c r="J129" s="126">
        <v>0.01</v>
      </c>
      <c r="K129" s="126">
        <v>0.01</v>
      </c>
      <c r="L129" s="126">
        <v>0.01</v>
      </c>
      <c r="M129" s="126">
        <v>0.01</v>
      </c>
      <c r="N129" s="126">
        <v>0.01</v>
      </c>
      <c r="O129" s="126">
        <v>0.01</v>
      </c>
      <c r="P129" s="126">
        <v>0.01</v>
      </c>
    </row>
    <row r="130" spans="1:21" ht="21.75" customHeight="1" x14ac:dyDescent="0.55000000000000004">
      <c r="A130" s="9">
        <f>ROW()</f>
        <v>130</v>
      </c>
      <c r="B130" s="93" t="s">
        <v>85</v>
      </c>
      <c r="C130" s="113"/>
      <c r="D130" s="113"/>
      <c r="E130" s="113"/>
      <c r="F130" s="113"/>
      <c r="G130" s="114"/>
      <c r="H130" s="114"/>
      <c r="I130" s="128">
        <v>20</v>
      </c>
      <c r="J130" s="128">
        <v>20</v>
      </c>
      <c r="K130" s="128">
        <v>20</v>
      </c>
      <c r="L130" s="128">
        <v>20</v>
      </c>
      <c r="M130" s="128">
        <v>20</v>
      </c>
      <c r="N130" s="128">
        <v>20</v>
      </c>
      <c r="O130" s="128">
        <v>20</v>
      </c>
      <c r="P130" s="128">
        <v>20</v>
      </c>
    </row>
    <row r="131" spans="1:21" ht="21.75" customHeight="1" x14ac:dyDescent="0.55000000000000004">
      <c r="A131" s="9">
        <f>ROW()</f>
        <v>131</v>
      </c>
      <c r="B131" s="93" t="s">
        <v>86</v>
      </c>
      <c r="C131" s="113"/>
      <c r="D131" s="113"/>
      <c r="E131" s="113"/>
      <c r="F131" s="113"/>
      <c r="G131" s="114"/>
      <c r="H131" s="114"/>
      <c r="I131" s="126">
        <v>1.4999999999999999E-2</v>
      </c>
      <c r="J131" s="126">
        <v>1.4999999999999999E-2</v>
      </c>
      <c r="K131" s="126">
        <v>1.4999999999999999E-2</v>
      </c>
      <c r="L131" s="126">
        <v>1.4999999999999999E-2</v>
      </c>
      <c r="M131" s="126">
        <v>1.4999999999999999E-2</v>
      </c>
      <c r="N131" s="126">
        <v>1.4999999999999999E-2</v>
      </c>
      <c r="O131" s="126">
        <v>1.4999999999999999E-2</v>
      </c>
      <c r="P131" s="126">
        <v>1.4999999999999999E-2</v>
      </c>
    </row>
    <row r="132" spans="1:21" ht="21.75" customHeight="1" x14ac:dyDescent="0.5">
      <c r="A132" s="9">
        <f>ROW()</f>
        <v>132</v>
      </c>
      <c r="B132" s="113"/>
      <c r="C132" s="113"/>
      <c r="D132" s="113"/>
      <c r="E132" s="113"/>
      <c r="F132" s="113"/>
      <c r="G132" s="114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1:21" ht="12" customHeight="1" x14ac:dyDescent="0.4">
      <c r="A133" s="6"/>
      <c r="B133" s="7"/>
      <c r="C133" s="8"/>
      <c r="D133" s="8"/>
      <c r="E133" s="8"/>
      <c r="F133" s="8"/>
      <c r="G133" s="80"/>
      <c r="H133" s="80"/>
      <c r="I133" s="80"/>
      <c r="J133" s="80"/>
      <c r="K133" s="80"/>
      <c r="L133" s="80"/>
      <c r="M133" s="80"/>
      <c r="N133" s="80"/>
      <c r="O133" s="80"/>
      <c r="P133" s="80"/>
    </row>
    <row r="134" spans="1:21" ht="21.75" customHeight="1" thickBot="1" x14ac:dyDescent="0.65">
      <c r="A134" s="9">
        <f>ROW()</f>
        <v>134</v>
      </c>
      <c r="B134" s="52" t="s">
        <v>87</v>
      </c>
      <c r="C134" s="12"/>
      <c r="D134" s="12"/>
      <c r="E134" s="12"/>
      <c r="F134" s="12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1:21" ht="21.75" customHeight="1" x14ac:dyDescent="0.5">
      <c r="A135" s="9">
        <f>ROW()</f>
        <v>135</v>
      </c>
      <c r="B135" s="53" t="s">
        <v>23</v>
      </c>
      <c r="C135" s="54"/>
      <c r="D135" s="56"/>
      <c r="E135" s="54"/>
      <c r="F135" s="54"/>
      <c r="G135" s="82"/>
      <c r="H135" s="112" t="s">
        <v>24</v>
      </c>
      <c r="I135" s="180" t="s">
        <v>25</v>
      </c>
      <c r="J135" s="181"/>
      <c r="K135" s="181"/>
      <c r="L135" s="181"/>
      <c r="M135" s="181"/>
      <c r="N135" s="60"/>
      <c r="O135" s="60"/>
      <c r="P135" s="60"/>
    </row>
    <row r="136" spans="1:21" ht="21.75" customHeight="1" thickBot="1" x14ac:dyDescent="0.45">
      <c r="A136" s="9">
        <f>ROW()</f>
        <v>136</v>
      </c>
      <c r="C136" s="54"/>
      <c r="D136" s="56"/>
      <c r="E136" s="54"/>
      <c r="F136" s="54"/>
      <c r="G136" s="82"/>
      <c r="H136" s="129">
        <v>42735</v>
      </c>
      <c r="I136" s="87">
        <f>+H136+365</f>
        <v>43100</v>
      </c>
      <c r="J136" s="87">
        <f>+I136+365</f>
        <v>43465</v>
      </c>
      <c r="K136" s="87">
        <f>+J136+365</f>
        <v>43830</v>
      </c>
      <c r="L136" s="87">
        <f>+K136+365</f>
        <v>44195</v>
      </c>
      <c r="M136" s="87">
        <f>+L136+365</f>
        <v>44560</v>
      </c>
      <c r="N136" s="87">
        <f t="shared" ref="N136:P136" si="58">+M136+365</f>
        <v>44925</v>
      </c>
      <c r="O136" s="87">
        <f t="shared" si="58"/>
        <v>45290</v>
      </c>
      <c r="P136" s="87">
        <f t="shared" si="58"/>
        <v>45655</v>
      </c>
    </row>
    <row r="137" spans="1:21" ht="21.75" customHeight="1" x14ac:dyDescent="0.4">
      <c r="A137" s="9">
        <f>ROW()</f>
        <v>137</v>
      </c>
      <c r="B137" s="41" t="s">
        <v>88</v>
      </c>
      <c r="C137" s="54"/>
      <c r="D137" s="56"/>
      <c r="E137" s="54"/>
      <c r="F137" s="54"/>
      <c r="G137" s="130"/>
      <c r="H137" s="131">
        <f>+H115</f>
        <v>1000000</v>
      </c>
      <c r="I137" s="131">
        <f t="shared" ref="I137:P137" si="59">+I115</f>
        <v>1081200</v>
      </c>
      <c r="J137" s="131">
        <f t="shared" si="59"/>
        <v>1168993.4400000002</v>
      </c>
      <c r="K137" s="131">
        <f t="shared" si="59"/>
        <v>1263915.7073280003</v>
      </c>
      <c r="L137" s="131">
        <f t="shared" si="59"/>
        <v>1366545.6627630342</v>
      </c>
      <c r="M137" s="131">
        <f t="shared" si="59"/>
        <v>1477509.1705793925</v>
      </c>
      <c r="N137" s="131">
        <f t="shared" si="59"/>
        <v>1597482.915230439</v>
      </c>
      <c r="O137" s="131">
        <f t="shared" si="59"/>
        <v>1727198.5279471509</v>
      </c>
      <c r="P137" s="131">
        <f t="shared" si="59"/>
        <v>1867447.0484164597</v>
      </c>
    </row>
    <row r="138" spans="1:21" ht="21.75" customHeight="1" x14ac:dyDescent="0.4">
      <c r="A138" s="9">
        <f>ROW()</f>
        <v>138</v>
      </c>
      <c r="B138" t="s">
        <v>89</v>
      </c>
      <c r="C138" s="54"/>
      <c r="D138" s="56"/>
      <c r="E138" s="54"/>
      <c r="F138" s="54"/>
      <c r="G138" s="60"/>
      <c r="H138" s="60"/>
      <c r="I138" s="22"/>
      <c r="J138" s="22"/>
      <c r="K138" s="22"/>
      <c r="L138" s="22"/>
      <c r="M138" s="22"/>
      <c r="N138" s="22"/>
      <c r="O138" s="22"/>
      <c r="P138" s="22"/>
    </row>
    <row r="139" spans="1:21" ht="21.75" customHeight="1" x14ac:dyDescent="0.4">
      <c r="A139" s="9">
        <f>ROW()</f>
        <v>139</v>
      </c>
      <c r="C139" s="54"/>
      <c r="D139" s="56"/>
      <c r="E139" s="54"/>
      <c r="F139" s="54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U139" s="54"/>
    </row>
    <row r="140" spans="1:21" ht="21.75" customHeight="1" x14ac:dyDescent="0.4">
      <c r="A140" s="9">
        <f>ROW()</f>
        <v>140</v>
      </c>
      <c r="B140" s="41" t="s">
        <v>90</v>
      </c>
      <c r="C140" s="54"/>
      <c r="D140" s="130"/>
      <c r="E140" s="130"/>
      <c r="F140" s="130"/>
      <c r="G140" s="130"/>
      <c r="H140" s="131">
        <f>+H137*H117</f>
        <v>600000</v>
      </c>
      <c r="I140" s="131">
        <f t="shared" ref="I140:P140" si="60">+I137*I117</f>
        <v>594660</v>
      </c>
      <c r="J140" s="131">
        <f t="shared" si="60"/>
        <v>642946.39200000011</v>
      </c>
      <c r="K140" s="131">
        <f t="shared" si="60"/>
        <v>695153.6390304002</v>
      </c>
      <c r="L140" s="131">
        <f t="shared" si="60"/>
        <v>751600.11451966886</v>
      </c>
      <c r="M140" s="131">
        <f t="shared" si="60"/>
        <v>812630.0438186659</v>
      </c>
      <c r="N140" s="131">
        <f t="shared" si="60"/>
        <v>878615.60337674152</v>
      </c>
      <c r="O140" s="131">
        <f t="shared" si="60"/>
        <v>949959.19037093304</v>
      </c>
      <c r="P140" s="131">
        <f t="shared" si="60"/>
        <v>1027095.8766290529</v>
      </c>
    </row>
    <row r="141" spans="1:21" ht="21.75" customHeight="1" thickBot="1" x14ac:dyDescent="0.45">
      <c r="A141" s="9">
        <f>ROW()</f>
        <v>141</v>
      </c>
      <c r="B141" s="41" t="s">
        <v>91</v>
      </c>
      <c r="C141" s="54"/>
      <c r="G141" s="60"/>
      <c r="H141" s="132">
        <f>+H137-H140</f>
        <v>400000</v>
      </c>
      <c r="I141" s="132">
        <f t="shared" ref="I141:P141" si="61">+I137-I140</f>
        <v>486540</v>
      </c>
      <c r="J141" s="132">
        <f t="shared" si="61"/>
        <v>526047.04800000007</v>
      </c>
      <c r="K141" s="132">
        <f t="shared" si="61"/>
        <v>568762.06829760014</v>
      </c>
      <c r="L141" s="132">
        <f t="shared" si="61"/>
        <v>614945.54824336537</v>
      </c>
      <c r="M141" s="132">
        <f t="shared" si="61"/>
        <v>664879.12676072656</v>
      </c>
      <c r="N141" s="132">
        <f t="shared" si="61"/>
        <v>718867.31185369752</v>
      </c>
      <c r="O141" s="132">
        <f t="shared" si="61"/>
        <v>777239.33757621783</v>
      </c>
      <c r="P141" s="132">
        <f t="shared" si="61"/>
        <v>840351.17178740678</v>
      </c>
    </row>
    <row r="142" spans="1:21" ht="21.75" customHeight="1" thickBot="1" x14ac:dyDescent="0.45">
      <c r="A142" s="9">
        <f>ROW()</f>
        <v>142</v>
      </c>
      <c r="B142" t="s">
        <v>92</v>
      </c>
      <c r="C142" s="54"/>
      <c r="G142" s="60"/>
      <c r="H142" s="133">
        <f>+H141/H137</f>
        <v>0.4</v>
      </c>
      <c r="I142" s="133">
        <f t="shared" ref="I142:P142" si="62">+I141/I137</f>
        <v>0.45</v>
      </c>
      <c r="J142" s="133">
        <f t="shared" si="62"/>
        <v>0.45</v>
      </c>
      <c r="K142" s="133">
        <f t="shared" si="62"/>
        <v>0.45</v>
      </c>
      <c r="L142" s="133">
        <f t="shared" si="62"/>
        <v>0.44999999999999996</v>
      </c>
      <c r="M142" s="133">
        <f t="shared" si="62"/>
        <v>0.44999999999999996</v>
      </c>
      <c r="N142" s="133">
        <f t="shared" si="62"/>
        <v>0.44999999999999996</v>
      </c>
      <c r="O142" s="133">
        <f t="shared" si="62"/>
        <v>0.44999999999999996</v>
      </c>
      <c r="P142" s="133">
        <f t="shared" si="62"/>
        <v>0.44999999999999996</v>
      </c>
    </row>
    <row r="143" spans="1:21" ht="21.75" customHeight="1" thickTop="1" x14ac:dyDescent="0.4">
      <c r="A143" s="9">
        <f>ROW()</f>
        <v>143</v>
      </c>
      <c r="C143" s="54"/>
      <c r="G143" s="60"/>
      <c r="H143" s="60"/>
      <c r="I143" s="60"/>
      <c r="J143" s="60"/>
      <c r="K143" s="60"/>
      <c r="L143" s="60"/>
      <c r="M143" s="60"/>
      <c r="N143" s="60"/>
      <c r="O143" s="60"/>
      <c r="P143" s="60"/>
    </row>
    <row r="144" spans="1:21" ht="21.75" customHeight="1" x14ac:dyDescent="0.4">
      <c r="A144" s="9">
        <f>ROW()</f>
        <v>144</v>
      </c>
      <c r="B144" s="41" t="s">
        <v>93</v>
      </c>
      <c r="C144" s="54"/>
      <c r="D144" s="130"/>
      <c r="E144" s="130"/>
      <c r="F144" s="130"/>
      <c r="G144" s="130"/>
      <c r="H144" s="134">
        <f>+H137*H118</f>
        <v>300000</v>
      </c>
      <c r="I144" s="134">
        <f t="shared" ref="I144:P144" si="63">+I137*I118</f>
        <v>324360</v>
      </c>
      <c r="J144" s="134">
        <f t="shared" si="63"/>
        <v>350698.03200000006</v>
      </c>
      <c r="K144" s="134">
        <f t="shared" si="63"/>
        <v>379174.71219840011</v>
      </c>
      <c r="L144" s="134">
        <f t="shared" si="63"/>
        <v>409963.69882891024</v>
      </c>
      <c r="M144" s="134">
        <f t="shared" si="63"/>
        <v>443252.75117381773</v>
      </c>
      <c r="N144" s="134">
        <f t="shared" si="63"/>
        <v>479244.8745691317</v>
      </c>
      <c r="O144" s="134">
        <f t="shared" si="63"/>
        <v>518159.55838414526</v>
      </c>
      <c r="P144" s="134">
        <f t="shared" si="63"/>
        <v>560234.11452493793</v>
      </c>
    </row>
    <row r="145" spans="1:27" ht="21.75" customHeight="1" thickBot="1" x14ac:dyDescent="0.45">
      <c r="A145" s="9">
        <f>ROW()</f>
        <v>145</v>
      </c>
      <c r="B145" s="41" t="s">
        <v>94</v>
      </c>
      <c r="C145" s="54"/>
      <c r="G145" s="60"/>
      <c r="H145" s="135">
        <f>+H141-H144</f>
        <v>100000</v>
      </c>
      <c r="I145" s="135">
        <f t="shared" ref="I145:P145" si="64">+I141-I144</f>
        <v>162180</v>
      </c>
      <c r="J145" s="135">
        <f t="shared" si="64"/>
        <v>175349.016</v>
      </c>
      <c r="K145" s="135">
        <f t="shared" si="64"/>
        <v>189587.35609920003</v>
      </c>
      <c r="L145" s="135">
        <f t="shared" si="64"/>
        <v>204981.84941445512</v>
      </c>
      <c r="M145" s="135">
        <f t="shared" si="64"/>
        <v>221626.37558690883</v>
      </c>
      <c r="N145" s="135">
        <f t="shared" si="64"/>
        <v>239622.43728456582</v>
      </c>
      <c r="O145" s="135">
        <f t="shared" si="64"/>
        <v>259079.77919207257</v>
      </c>
      <c r="P145" s="135">
        <f t="shared" si="64"/>
        <v>280117.05726246885</v>
      </c>
    </row>
    <row r="146" spans="1:27" ht="21.75" customHeight="1" thickTop="1" x14ac:dyDescent="0.4">
      <c r="A146" s="9">
        <f>ROW()</f>
        <v>146</v>
      </c>
      <c r="B146" t="s">
        <v>95</v>
      </c>
      <c r="C146" s="54"/>
      <c r="D146" s="136"/>
      <c r="G146" s="60"/>
      <c r="H146" s="137">
        <f>+H145/H137</f>
        <v>0.1</v>
      </c>
      <c r="I146" s="137">
        <f t="shared" ref="I146:P146" si="65">+I145/I137</f>
        <v>0.15</v>
      </c>
      <c r="J146" s="137">
        <f t="shared" si="65"/>
        <v>0.14999999999999997</v>
      </c>
      <c r="K146" s="137">
        <f t="shared" si="65"/>
        <v>0.15</v>
      </c>
      <c r="L146" s="137">
        <f t="shared" si="65"/>
        <v>0.15</v>
      </c>
      <c r="M146" s="137">
        <f t="shared" si="65"/>
        <v>0.14999999999999997</v>
      </c>
      <c r="N146" s="137">
        <f t="shared" si="65"/>
        <v>0.14999999999999997</v>
      </c>
      <c r="O146" s="137">
        <f t="shared" si="65"/>
        <v>0.14999999999999997</v>
      </c>
      <c r="P146" s="137">
        <f t="shared" si="65"/>
        <v>0.14999999999999994</v>
      </c>
    </row>
    <row r="147" spans="1:27" ht="21.75" customHeight="1" x14ac:dyDescent="0.4">
      <c r="A147" s="9">
        <f>ROW()</f>
        <v>147</v>
      </c>
      <c r="C147" s="136"/>
      <c r="D147" s="136"/>
      <c r="G147" s="60"/>
      <c r="H147" s="64"/>
      <c r="I147" s="60"/>
      <c r="J147" s="60"/>
      <c r="K147" s="60"/>
      <c r="L147" s="60"/>
      <c r="M147" s="60"/>
      <c r="N147" s="60"/>
      <c r="O147" s="60"/>
      <c r="P147" s="60"/>
    </row>
    <row r="148" spans="1:27" ht="21.75" customHeight="1" thickBot="1" x14ac:dyDescent="0.45">
      <c r="A148" s="9">
        <f>ROW()</f>
        <v>148</v>
      </c>
      <c r="B148" t="s">
        <v>96</v>
      </c>
      <c r="C148" s="136"/>
      <c r="D148" s="136"/>
      <c r="G148" s="60"/>
      <c r="H148" s="92"/>
      <c r="I148" s="138">
        <f>+I137*I119</f>
        <v>54060</v>
      </c>
      <c r="J148" s="138">
        <f t="shared" ref="J148:P148" si="66">+J137*J119</f>
        <v>58449.672000000013</v>
      </c>
      <c r="K148" s="138">
        <f t="shared" si="66"/>
        <v>63195.785366400021</v>
      </c>
      <c r="L148" s="138">
        <f t="shared" si="66"/>
        <v>68327.283138151717</v>
      </c>
      <c r="M148" s="138">
        <f t="shared" si="66"/>
        <v>73875.458528969626</v>
      </c>
      <c r="N148" s="138">
        <f t="shared" si="66"/>
        <v>79874.145761521955</v>
      </c>
      <c r="O148" s="138">
        <f t="shared" si="66"/>
        <v>86359.926397357543</v>
      </c>
      <c r="P148" s="138">
        <f t="shared" si="66"/>
        <v>93372.352420822994</v>
      </c>
    </row>
    <row r="149" spans="1:27" ht="21.75" customHeight="1" x14ac:dyDescent="0.4">
      <c r="A149" s="9">
        <f>ROW()</f>
        <v>149</v>
      </c>
      <c r="B149" s="41" t="s">
        <v>97</v>
      </c>
      <c r="C149" s="136"/>
      <c r="D149" s="136"/>
      <c r="G149" s="60"/>
      <c r="H149" s="92"/>
      <c r="I149" s="139">
        <f>+I145-I148</f>
        <v>108120</v>
      </c>
      <c r="J149" s="139">
        <f t="shared" ref="J149:P149" si="67">+J145-J148</f>
        <v>116899.34399999998</v>
      </c>
      <c r="K149" s="139">
        <f t="shared" si="67"/>
        <v>126391.5707328</v>
      </c>
      <c r="L149" s="139">
        <f t="shared" si="67"/>
        <v>136654.56627630341</v>
      </c>
      <c r="M149" s="139">
        <f t="shared" si="67"/>
        <v>147750.91705793922</v>
      </c>
      <c r="N149" s="139">
        <f t="shared" si="67"/>
        <v>159748.29152304388</v>
      </c>
      <c r="O149" s="139">
        <f t="shared" si="67"/>
        <v>172719.85279471503</v>
      </c>
      <c r="P149" s="139">
        <f t="shared" si="67"/>
        <v>186744.70484164584</v>
      </c>
    </row>
    <row r="150" spans="1:27" ht="21.75" customHeight="1" thickBot="1" x14ac:dyDescent="0.6">
      <c r="A150" s="9">
        <f>ROW()</f>
        <v>150</v>
      </c>
      <c r="B150" t="s">
        <v>98</v>
      </c>
      <c r="C150" s="136"/>
      <c r="D150" s="136"/>
      <c r="G150" s="140"/>
      <c r="H150" s="141"/>
      <c r="I150" s="142">
        <f>+$L$11/7</f>
        <v>7142.8571428571431</v>
      </c>
      <c r="J150" s="142">
        <f t="shared" ref="J150:O150" si="68">+$L$11/7</f>
        <v>7142.8571428571431</v>
      </c>
      <c r="K150" s="142">
        <f t="shared" si="68"/>
        <v>7142.8571428571431</v>
      </c>
      <c r="L150" s="142">
        <f t="shared" si="68"/>
        <v>7142.8571428571431</v>
      </c>
      <c r="M150" s="142">
        <f t="shared" si="68"/>
        <v>7142.8571428571431</v>
      </c>
      <c r="N150" s="142">
        <f t="shared" si="68"/>
        <v>7142.8571428571431</v>
      </c>
      <c r="O150" s="142">
        <f t="shared" si="68"/>
        <v>7142.8571428571431</v>
      </c>
      <c r="P150" s="142"/>
    </row>
    <row r="151" spans="1:27" ht="21.75" customHeight="1" thickBot="1" x14ac:dyDescent="0.45">
      <c r="A151" s="9">
        <f>ROW()</f>
        <v>151</v>
      </c>
      <c r="B151" s="41" t="s">
        <v>99</v>
      </c>
      <c r="C151" s="136"/>
      <c r="D151" s="136"/>
      <c r="G151" s="60"/>
      <c r="H151" s="78"/>
      <c r="I151" s="143">
        <f>+I149-I150</f>
        <v>100977.14285714286</v>
      </c>
      <c r="J151" s="143">
        <f t="shared" ref="J151:P151" si="69">+J149-J150</f>
        <v>109756.48685714284</v>
      </c>
      <c r="K151" s="143">
        <f t="shared" si="69"/>
        <v>119248.71358994285</v>
      </c>
      <c r="L151" s="143">
        <f t="shared" si="69"/>
        <v>129511.70913344626</v>
      </c>
      <c r="M151" s="143">
        <f t="shared" si="69"/>
        <v>140608.05991508209</v>
      </c>
      <c r="N151" s="143">
        <f t="shared" si="69"/>
        <v>152605.43438018675</v>
      </c>
      <c r="O151" s="143">
        <f t="shared" si="69"/>
        <v>165576.9956518579</v>
      </c>
      <c r="P151" s="143">
        <f t="shared" si="69"/>
        <v>186744.70484164584</v>
      </c>
    </row>
    <row r="152" spans="1:27" ht="21.75" customHeight="1" thickTop="1" x14ac:dyDescent="0.4">
      <c r="A152" s="9">
        <f>ROW()</f>
        <v>152</v>
      </c>
      <c r="C152" s="47"/>
      <c r="D152" s="47"/>
      <c r="E152" s="47"/>
      <c r="F152" s="47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U152" s="47"/>
      <c r="V152" s="47"/>
      <c r="W152" s="47"/>
      <c r="X152" s="47"/>
      <c r="Y152" s="47"/>
      <c r="Z152" s="47"/>
      <c r="AA152" s="47"/>
    </row>
    <row r="153" spans="1:27" ht="21.75" customHeight="1" x14ac:dyDescent="0.4">
      <c r="A153" s="9">
        <f>ROW()</f>
        <v>153</v>
      </c>
      <c r="B153" s="41" t="s">
        <v>100</v>
      </c>
      <c r="C153" s="47"/>
      <c r="G153" s="60"/>
      <c r="H153" s="60"/>
      <c r="I153" s="60"/>
      <c r="J153" s="60"/>
      <c r="K153" s="60"/>
      <c r="L153" s="60"/>
      <c r="M153" s="60"/>
      <c r="N153" s="60"/>
      <c r="O153" s="60"/>
      <c r="P153" s="60"/>
    </row>
    <row r="154" spans="1:27" ht="21.75" customHeight="1" x14ac:dyDescent="0.4">
      <c r="A154" s="9">
        <f>ROW()</f>
        <v>154</v>
      </c>
      <c r="B154" t="str">
        <f>+B8</f>
        <v>Revolver</v>
      </c>
      <c r="C154" s="47"/>
      <c r="G154" s="60"/>
      <c r="H154" s="60"/>
      <c r="I154" s="77">
        <f>+I32</f>
        <v>0</v>
      </c>
      <c r="J154" s="77">
        <f t="shared" ref="J154:P154" si="70">+J32</f>
        <v>0</v>
      </c>
      <c r="K154" s="77">
        <f t="shared" si="70"/>
        <v>0</v>
      </c>
      <c r="L154" s="77">
        <f t="shared" si="70"/>
        <v>0</v>
      </c>
      <c r="M154" s="77">
        <f t="shared" si="70"/>
        <v>0</v>
      </c>
      <c r="N154" s="77">
        <f t="shared" si="70"/>
        <v>0</v>
      </c>
      <c r="O154" s="77">
        <f t="shared" si="70"/>
        <v>0</v>
      </c>
      <c r="P154" s="77">
        <f t="shared" si="70"/>
        <v>0</v>
      </c>
    </row>
    <row r="155" spans="1:27" ht="21.75" customHeight="1" x14ac:dyDescent="0.4">
      <c r="A155" s="9">
        <f>ROW()</f>
        <v>155</v>
      </c>
      <c r="B155" t="str">
        <f>+B9</f>
        <v>Term Loan A</v>
      </c>
      <c r="C155" s="47"/>
      <c r="G155" s="60"/>
      <c r="H155" s="60"/>
      <c r="I155" s="77">
        <f>+I40</f>
        <v>8280</v>
      </c>
      <c r="J155" s="77">
        <f t="shared" ref="J155:P155" si="71">+J40</f>
        <v>8721</v>
      </c>
      <c r="K155" s="77">
        <f t="shared" si="71"/>
        <v>9882</v>
      </c>
      <c r="L155" s="77">
        <f t="shared" si="71"/>
        <v>9003.6</v>
      </c>
      <c r="M155" s="77">
        <f t="shared" si="71"/>
        <v>7905.6</v>
      </c>
      <c r="N155" s="77">
        <f t="shared" si="71"/>
        <v>6588.0000000000009</v>
      </c>
      <c r="O155" s="77">
        <f t="shared" si="71"/>
        <v>4941</v>
      </c>
      <c r="P155" s="77">
        <f t="shared" si="71"/>
        <v>0</v>
      </c>
    </row>
    <row r="156" spans="1:27" ht="21.75" customHeight="1" x14ac:dyDescent="0.4">
      <c r="A156" s="9">
        <f>ROW()</f>
        <v>156</v>
      </c>
      <c r="B156" t="str">
        <f>+B10</f>
        <v>Term Loan B</v>
      </c>
      <c r="C156" s="47"/>
      <c r="G156" s="60"/>
      <c r="H156" s="60"/>
      <c r="I156" s="77">
        <f>+I47</f>
        <v>10200</v>
      </c>
      <c r="J156" s="77">
        <f t="shared" ref="J156:P156" si="72">+J47</f>
        <v>11088</v>
      </c>
      <c r="K156" s="77">
        <f t="shared" si="72"/>
        <v>12936</v>
      </c>
      <c r="L156" s="77">
        <f t="shared" si="72"/>
        <v>12804</v>
      </c>
      <c r="M156" s="77">
        <f t="shared" si="72"/>
        <v>12672</v>
      </c>
      <c r="N156" s="77">
        <f t="shared" si="72"/>
        <v>12540</v>
      </c>
      <c r="O156" s="77">
        <f t="shared" si="72"/>
        <v>12408</v>
      </c>
      <c r="P156" s="77">
        <f t="shared" si="72"/>
        <v>0</v>
      </c>
    </row>
    <row r="157" spans="1:27" ht="21.75" customHeight="1" x14ac:dyDescent="0.4">
      <c r="A157" s="9">
        <f>ROW()</f>
        <v>157</v>
      </c>
      <c r="B157" t="str">
        <f>+B12</f>
        <v>Senior Unsecured / Subordinated Notes</v>
      </c>
      <c r="C157" s="47"/>
      <c r="G157" s="60"/>
      <c r="H157" s="60"/>
      <c r="I157" s="77">
        <f>+I54</f>
        <v>12750</v>
      </c>
      <c r="J157" s="77">
        <f t="shared" ref="J157:P157" si="73">+J54</f>
        <v>12750</v>
      </c>
      <c r="K157" s="77">
        <f t="shared" si="73"/>
        <v>12750</v>
      </c>
      <c r="L157" s="77">
        <f t="shared" si="73"/>
        <v>12750</v>
      </c>
      <c r="M157" s="77">
        <f t="shared" si="73"/>
        <v>12750</v>
      </c>
      <c r="N157" s="77">
        <f t="shared" si="73"/>
        <v>12750</v>
      </c>
      <c r="O157" s="77">
        <f t="shared" si="73"/>
        <v>12750</v>
      </c>
      <c r="P157" s="77">
        <f t="shared" si="73"/>
        <v>12750</v>
      </c>
    </row>
    <row r="158" spans="1:27" ht="21.75" customHeight="1" thickBot="1" x14ac:dyDescent="0.45">
      <c r="A158" s="9">
        <f>ROW()</f>
        <v>158</v>
      </c>
      <c r="B158" t="s">
        <v>101</v>
      </c>
      <c r="C158" s="47"/>
      <c r="G158" s="60"/>
      <c r="H158" s="60"/>
      <c r="I158" s="145">
        <f>SUM(I154:I157)</f>
        <v>31230</v>
      </c>
      <c r="J158" s="145">
        <f t="shared" ref="J158:P158" si="74">SUM(J154:J157)</f>
        <v>32559</v>
      </c>
      <c r="K158" s="145">
        <f t="shared" si="74"/>
        <v>35568</v>
      </c>
      <c r="L158" s="145">
        <f t="shared" si="74"/>
        <v>34557.599999999999</v>
      </c>
      <c r="M158" s="145">
        <f t="shared" si="74"/>
        <v>33327.599999999999</v>
      </c>
      <c r="N158" s="145">
        <f t="shared" si="74"/>
        <v>31878</v>
      </c>
      <c r="O158" s="145">
        <f t="shared" si="74"/>
        <v>30099</v>
      </c>
      <c r="P158" s="145">
        <f t="shared" si="74"/>
        <v>12750</v>
      </c>
    </row>
    <row r="159" spans="1:27" ht="21.75" customHeight="1" thickTop="1" thickBot="1" x14ac:dyDescent="0.45">
      <c r="A159" s="9">
        <f>ROW()</f>
        <v>159</v>
      </c>
      <c r="C159" s="47"/>
      <c r="G159" s="60"/>
      <c r="H159" s="60"/>
      <c r="I159" s="146"/>
      <c r="J159" s="146"/>
      <c r="K159" s="146"/>
      <c r="L159" s="146"/>
      <c r="M159" s="146"/>
      <c r="N159" s="146"/>
      <c r="O159" s="146"/>
      <c r="P159" s="146"/>
    </row>
    <row r="160" spans="1:27" ht="21.75" customHeight="1" thickBot="1" x14ac:dyDescent="0.45">
      <c r="A160" s="9">
        <f>ROW()</f>
        <v>160</v>
      </c>
      <c r="B160" s="33" t="s">
        <v>102</v>
      </c>
      <c r="C160" s="47"/>
      <c r="G160" s="60"/>
      <c r="H160" s="60"/>
      <c r="I160" s="147">
        <f>+I151-I158</f>
        <v>69747.142857142855</v>
      </c>
      <c r="J160" s="147">
        <f t="shared" ref="J160:P160" si="75">+J151-J158</f>
        <v>77197.486857142838</v>
      </c>
      <c r="K160" s="147">
        <f t="shared" si="75"/>
        <v>83680.713589942854</v>
      </c>
      <c r="L160" s="147">
        <f t="shared" si="75"/>
        <v>94954.109133446269</v>
      </c>
      <c r="M160" s="147">
        <f t="shared" si="75"/>
        <v>107280.45991508209</v>
      </c>
      <c r="N160" s="147">
        <f t="shared" si="75"/>
        <v>120727.43438018675</v>
      </c>
      <c r="O160" s="147">
        <f t="shared" si="75"/>
        <v>135477.9956518579</v>
      </c>
      <c r="P160" s="147">
        <f t="shared" si="75"/>
        <v>173994.70484164584</v>
      </c>
    </row>
    <row r="161" spans="1:21" ht="21.75" customHeight="1" thickTop="1" x14ac:dyDescent="0.55000000000000004">
      <c r="A161" s="9">
        <f>ROW()</f>
        <v>161</v>
      </c>
      <c r="B161" t="s">
        <v>103</v>
      </c>
      <c r="C161" s="47"/>
      <c r="G161" s="60"/>
      <c r="H161" s="60"/>
      <c r="I161" s="126">
        <f>+I120</f>
        <v>0.34</v>
      </c>
      <c r="J161" s="126">
        <f t="shared" ref="J161:P161" si="76">+J120</f>
        <v>0.34</v>
      </c>
      <c r="K161" s="126">
        <f t="shared" si="76"/>
        <v>0.34</v>
      </c>
      <c r="L161" s="126">
        <f t="shared" si="76"/>
        <v>0.34</v>
      </c>
      <c r="M161" s="126">
        <f t="shared" si="76"/>
        <v>0.34</v>
      </c>
      <c r="N161" s="126">
        <f t="shared" si="76"/>
        <v>0.34</v>
      </c>
      <c r="O161" s="126">
        <f t="shared" si="76"/>
        <v>0.34</v>
      </c>
      <c r="P161" s="126">
        <f t="shared" si="76"/>
        <v>0.34</v>
      </c>
    </row>
    <row r="162" spans="1:21" ht="21.75" customHeight="1" x14ac:dyDescent="0.4">
      <c r="A162" s="9">
        <f>ROW()</f>
        <v>162</v>
      </c>
      <c r="B162" t="s">
        <v>104</v>
      </c>
      <c r="C162" s="47"/>
      <c r="G162" s="60"/>
      <c r="H162" s="60"/>
      <c r="I162" s="148">
        <f>+I161*I160</f>
        <v>23714.028571428571</v>
      </c>
      <c r="J162" s="148">
        <f t="shared" ref="J162:P162" si="77">+J161*J160</f>
        <v>26247.145531428567</v>
      </c>
      <c r="K162" s="148">
        <f t="shared" si="77"/>
        <v>28451.442620580572</v>
      </c>
      <c r="L162" s="148">
        <f t="shared" si="77"/>
        <v>32284.397105371732</v>
      </c>
      <c r="M162" s="148">
        <f t="shared" si="77"/>
        <v>36475.356371127913</v>
      </c>
      <c r="N162" s="148">
        <f t="shared" si="77"/>
        <v>41047.327689263497</v>
      </c>
      <c r="O162" s="148">
        <f t="shared" si="77"/>
        <v>46062.51852163169</v>
      </c>
      <c r="P162" s="148">
        <f t="shared" si="77"/>
        <v>59158.199646159592</v>
      </c>
    </row>
    <row r="163" spans="1:21" ht="21.75" customHeight="1" thickBot="1" x14ac:dyDescent="0.45">
      <c r="A163" s="9">
        <f>ROW()</f>
        <v>163</v>
      </c>
      <c r="B163" s="41" t="s">
        <v>105</v>
      </c>
      <c r="C163" s="47"/>
      <c r="G163" s="60"/>
      <c r="H163" s="60"/>
      <c r="I163" s="149">
        <f>+I160-I162</f>
        <v>46033.114285714284</v>
      </c>
      <c r="J163" s="149">
        <f t="shared" ref="J163:P163" si="78">+J160-J162</f>
        <v>50950.341325714267</v>
      </c>
      <c r="K163" s="149">
        <f t="shared" si="78"/>
        <v>55229.270969362282</v>
      </c>
      <c r="L163" s="149">
        <f t="shared" si="78"/>
        <v>62669.712028074537</v>
      </c>
      <c r="M163" s="149">
        <f t="shared" si="78"/>
        <v>70805.103543954174</v>
      </c>
      <c r="N163" s="149">
        <f t="shared" si="78"/>
        <v>79680.106690923247</v>
      </c>
      <c r="O163" s="149">
        <f t="shared" si="78"/>
        <v>89415.477130226209</v>
      </c>
      <c r="P163" s="149">
        <f t="shared" si="78"/>
        <v>114836.50519548624</v>
      </c>
    </row>
    <row r="164" spans="1:21" ht="21.75" customHeight="1" thickTop="1" x14ac:dyDescent="0.4">
      <c r="C164" s="47"/>
      <c r="G164" s="60"/>
      <c r="H164" s="60"/>
      <c r="I164" s="60"/>
      <c r="J164" s="60"/>
      <c r="K164" s="60"/>
      <c r="L164" s="60"/>
      <c r="M164" s="60"/>
      <c r="N164" s="60"/>
      <c r="O164" s="60"/>
      <c r="P164" s="60"/>
    </row>
    <row r="165" spans="1:21" ht="12" customHeight="1" x14ac:dyDescent="0.4">
      <c r="A165" s="6"/>
      <c r="B165" s="7"/>
      <c r="C165" s="8"/>
      <c r="D165" s="8"/>
      <c r="E165" s="8"/>
      <c r="F165" s="8"/>
      <c r="G165" s="80"/>
      <c r="H165" s="80"/>
      <c r="I165" s="80"/>
      <c r="J165" s="80"/>
      <c r="K165" s="80"/>
      <c r="L165" s="80"/>
      <c r="M165" s="80"/>
      <c r="N165" s="80"/>
      <c r="O165" s="80"/>
      <c r="P165" s="80"/>
    </row>
    <row r="166" spans="1:21" ht="21.75" customHeight="1" x14ac:dyDescent="0.6">
      <c r="A166" s="9">
        <f>ROW()</f>
        <v>166</v>
      </c>
      <c r="B166" s="52" t="s">
        <v>106</v>
      </c>
      <c r="C166" s="12"/>
      <c r="D166" s="12"/>
      <c r="E166" s="12"/>
      <c r="F166" s="12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1:21" ht="21.75" customHeight="1" x14ac:dyDescent="0.5">
      <c r="A167" s="9">
        <f>ROW()</f>
        <v>167</v>
      </c>
      <c r="B167" s="53" t="s">
        <v>23</v>
      </c>
      <c r="C167" s="54"/>
      <c r="D167" s="56"/>
      <c r="E167" s="54"/>
      <c r="F167" s="54"/>
      <c r="G167" s="82"/>
      <c r="H167" s="82"/>
      <c r="I167" s="182" t="s">
        <v>25</v>
      </c>
      <c r="J167" s="182"/>
      <c r="K167" s="182"/>
      <c r="L167" s="182"/>
      <c r="M167" s="182"/>
      <c r="N167" s="60"/>
      <c r="O167" s="60"/>
      <c r="P167" s="60"/>
    </row>
    <row r="168" spans="1:21" ht="21.75" customHeight="1" x14ac:dyDescent="0.4">
      <c r="A168" s="9">
        <f>ROW()</f>
        <v>168</v>
      </c>
      <c r="C168" s="54"/>
      <c r="D168" s="56"/>
      <c r="E168" s="54"/>
      <c r="F168" s="54"/>
      <c r="G168" s="82"/>
      <c r="H168" s="150"/>
      <c r="I168" s="87">
        <f t="shared" ref="I168:P168" si="79">+I136</f>
        <v>43100</v>
      </c>
      <c r="J168" s="87">
        <f t="shared" si="79"/>
        <v>43465</v>
      </c>
      <c r="K168" s="87">
        <f t="shared" si="79"/>
        <v>43830</v>
      </c>
      <c r="L168" s="87">
        <f t="shared" si="79"/>
        <v>44195</v>
      </c>
      <c r="M168" s="87">
        <f t="shared" si="79"/>
        <v>44560</v>
      </c>
      <c r="N168" s="87">
        <f t="shared" si="79"/>
        <v>44925</v>
      </c>
      <c r="O168" s="87">
        <f t="shared" si="79"/>
        <v>45290</v>
      </c>
      <c r="P168" s="87">
        <f t="shared" si="79"/>
        <v>45655</v>
      </c>
    </row>
    <row r="169" spans="1:21" ht="21.75" customHeight="1" x14ac:dyDescent="0.4">
      <c r="A169" s="9">
        <f>ROW()</f>
        <v>169</v>
      </c>
      <c r="B169" t="s">
        <v>107</v>
      </c>
      <c r="C169" s="54"/>
      <c r="D169" s="56"/>
      <c r="E169" s="54"/>
      <c r="F169" s="54"/>
      <c r="G169" s="60"/>
      <c r="H169" s="150"/>
      <c r="I169" s="151">
        <f>+I163</f>
        <v>46033.114285714284</v>
      </c>
      <c r="J169" s="151">
        <f t="shared" ref="J169:P169" si="80">+J163</f>
        <v>50950.341325714267</v>
      </c>
      <c r="K169" s="151">
        <f t="shared" si="80"/>
        <v>55229.270969362282</v>
      </c>
      <c r="L169" s="151">
        <f t="shared" si="80"/>
        <v>62669.712028074537</v>
      </c>
      <c r="M169" s="151">
        <f t="shared" si="80"/>
        <v>70805.103543954174</v>
      </c>
      <c r="N169" s="151">
        <f t="shared" si="80"/>
        <v>79680.106690923247</v>
      </c>
      <c r="O169" s="151">
        <f t="shared" si="80"/>
        <v>89415.477130226209</v>
      </c>
      <c r="P169" s="151">
        <f t="shared" si="80"/>
        <v>114836.50519548624</v>
      </c>
    </row>
    <row r="170" spans="1:21" ht="21.75" customHeight="1" x14ac:dyDescent="0.4">
      <c r="A170" s="9">
        <f>ROW()</f>
        <v>170</v>
      </c>
      <c r="B170" t="s">
        <v>96</v>
      </c>
      <c r="C170" s="152"/>
      <c r="D170" s="56"/>
      <c r="E170" s="54"/>
      <c r="F170" s="54"/>
      <c r="G170" s="82"/>
      <c r="H170" s="150"/>
      <c r="I170" s="153">
        <f>+I148</f>
        <v>54060</v>
      </c>
      <c r="J170" s="153">
        <f t="shared" ref="J170:P170" si="81">+J148</f>
        <v>58449.672000000013</v>
      </c>
      <c r="K170" s="153">
        <f t="shared" si="81"/>
        <v>63195.785366400021</v>
      </c>
      <c r="L170" s="153">
        <f t="shared" si="81"/>
        <v>68327.283138151717</v>
      </c>
      <c r="M170" s="153">
        <f t="shared" si="81"/>
        <v>73875.458528969626</v>
      </c>
      <c r="N170" s="153">
        <f t="shared" si="81"/>
        <v>79874.145761521955</v>
      </c>
      <c r="O170" s="153">
        <f t="shared" si="81"/>
        <v>86359.926397357543</v>
      </c>
      <c r="P170" s="153">
        <f t="shared" si="81"/>
        <v>93372.352420822994</v>
      </c>
    </row>
    <row r="171" spans="1:21" ht="21.75" customHeight="1" x14ac:dyDescent="0.4">
      <c r="A171" s="9">
        <f>ROW()</f>
        <v>171</v>
      </c>
      <c r="B171" t="s">
        <v>108</v>
      </c>
      <c r="C171" s="152"/>
      <c r="D171" s="56"/>
      <c r="E171" s="54"/>
      <c r="F171" s="54"/>
      <c r="G171" s="60"/>
      <c r="H171" s="150"/>
      <c r="I171" s="153">
        <f>+I150</f>
        <v>7142.8571428571431</v>
      </c>
      <c r="J171" s="153">
        <f t="shared" ref="J171:P171" si="82">+J150</f>
        <v>7142.8571428571431</v>
      </c>
      <c r="K171" s="153">
        <f t="shared" si="82"/>
        <v>7142.8571428571431</v>
      </c>
      <c r="L171" s="153">
        <f t="shared" si="82"/>
        <v>7142.8571428571431</v>
      </c>
      <c r="M171" s="153">
        <f t="shared" si="82"/>
        <v>7142.8571428571431</v>
      </c>
      <c r="N171" s="153">
        <f t="shared" si="82"/>
        <v>7142.8571428571431</v>
      </c>
      <c r="O171" s="153">
        <f t="shared" si="82"/>
        <v>7142.8571428571431</v>
      </c>
      <c r="P171" s="153">
        <f t="shared" si="82"/>
        <v>0</v>
      </c>
    </row>
    <row r="172" spans="1:21" ht="21.75" customHeight="1" thickBot="1" x14ac:dyDescent="0.45">
      <c r="A172" s="9">
        <f>ROW()</f>
        <v>172</v>
      </c>
      <c r="B172" t="s">
        <v>109</v>
      </c>
      <c r="C172" s="152"/>
      <c r="G172" s="60"/>
      <c r="H172" s="150"/>
      <c r="I172" s="176">
        <f>+I124*I162</f>
        <v>1185.7014285714286</v>
      </c>
      <c r="J172" s="176">
        <f t="shared" ref="J172:P172" si="83">+J124*J162</f>
        <v>1312.3572765714284</v>
      </c>
      <c r="K172" s="176">
        <f t="shared" si="83"/>
        <v>1422.5721310290287</v>
      </c>
      <c r="L172" s="176">
        <f t="shared" si="83"/>
        <v>1614.2198552685868</v>
      </c>
      <c r="M172" s="176">
        <f t="shared" si="83"/>
        <v>1823.7678185563957</v>
      </c>
      <c r="N172" s="176">
        <f t="shared" si="83"/>
        <v>2052.3663844631751</v>
      </c>
      <c r="O172" s="176">
        <f t="shared" si="83"/>
        <v>2303.1259260815846</v>
      </c>
      <c r="P172" s="176">
        <f t="shared" si="83"/>
        <v>2957.9099823079796</v>
      </c>
    </row>
    <row r="173" spans="1:21" ht="21.75" customHeight="1" thickBot="1" x14ac:dyDescent="0.45">
      <c r="A173" s="9">
        <f>ROW()</f>
        <v>173</v>
      </c>
      <c r="B173" s="41" t="s">
        <v>110</v>
      </c>
      <c r="C173" s="152"/>
      <c r="G173" s="60"/>
      <c r="H173" s="154"/>
      <c r="I173" s="155">
        <f>SUM(I169:I172)</f>
        <v>108421.67285714285</v>
      </c>
      <c r="J173" s="155">
        <f t="shared" ref="J173:P173" si="84">SUM(J169:J172)</f>
        <v>117855.22774514285</v>
      </c>
      <c r="K173" s="155">
        <f t="shared" si="84"/>
        <v>126990.48560964847</v>
      </c>
      <c r="L173" s="155">
        <f t="shared" si="84"/>
        <v>139754.07216435196</v>
      </c>
      <c r="M173" s="155">
        <f t="shared" si="84"/>
        <v>153647.18703433734</v>
      </c>
      <c r="N173" s="155">
        <f t="shared" si="84"/>
        <v>168749.47597976553</v>
      </c>
      <c r="O173" s="155">
        <f t="shared" si="84"/>
        <v>185221.38659652247</v>
      </c>
      <c r="P173" s="155">
        <f t="shared" si="84"/>
        <v>211166.76759861724</v>
      </c>
    </row>
    <row r="174" spans="1:21" ht="21.75" customHeight="1" thickTop="1" x14ac:dyDescent="0.4">
      <c r="A174" s="9">
        <f>ROW()</f>
        <v>174</v>
      </c>
      <c r="C174" s="152"/>
      <c r="G174" s="60"/>
      <c r="H174" s="150"/>
      <c r="I174" s="150"/>
      <c r="J174" s="150"/>
      <c r="K174" s="150"/>
      <c r="L174" s="150"/>
      <c r="M174" s="150"/>
      <c r="N174" s="150"/>
      <c r="O174" s="150"/>
      <c r="P174" s="150"/>
      <c r="U174" s="156"/>
    </row>
    <row r="175" spans="1:21" ht="21.75" customHeight="1" x14ac:dyDescent="0.4">
      <c r="A175" s="9">
        <f>ROW()</f>
        <v>175</v>
      </c>
      <c r="B175" s="157" t="s">
        <v>111</v>
      </c>
      <c r="C175" s="152"/>
      <c r="G175" s="60"/>
      <c r="H175" s="150"/>
      <c r="I175" s="150"/>
      <c r="J175" s="150"/>
      <c r="K175" s="150"/>
      <c r="L175" s="150"/>
      <c r="M175" s="150"/>
      <c r="N175" s="150"/>
      <c r="O175" s="150"/>
      <c r="P175" s="150"/>
      <c r="U175" s="156"/>
    </row>
    <row r="176" spans="1:21" ht="21.75" customHeight="1" x14ac:dyDescent="0.4">
      <c r="A176" s="9">
        <f>ROW()</f>
        <v>176</v>
      </c>
      <c r="B176" t="s">
        <v>112</v>
      </c>
      <c r="C176" s="152"/>
      <c r="D176" s="158"/>
      <c r="E176" s="158"/>
      <c r="F176" s="158"/>
      <c r="G176" s="159"/>
      <c r="H176" s="150"/>
      <c r="I176" s="151">
        <f>+H70-I70</f>
        <v>-8865.7534246575233</v>
      </c>
      <c r="J176" s="151">
        <f t="shared" ref="J176:P176" si="85">+I70-J70</f>
        <v>-7215.8991780822107</v>
      </c>
      <c r="K176" s="151">
        <f t="shared" si="85"/>
        <v>-7801.8301913424802</v>
      </c>
      <c r="L176" s="151">
        <f t="shared" si="85"/>
        <v>-8435.3388028795016</v>
      </c>
      <c r="M176" s="151">
        <f t="shared" si="85"/>
        <v>-9120.2883136732707</v>
      </c>
      <c r="N176" s="151">
        <f t="shared" si="85"/>
        <v>-9860.8557247435674</v>
      </c>
      <c r="O176" s="151">
        <f t="shared" si="85"/>
        <v>-10661.557209592749</v>
      </c>
      <c r="P176" s="151">
        <f t="shared" si="85"/>
        <v>-11527.275655011676</v>
      </c>
    </row>
    <row r="177" spans="1:21" ht="21.75" customHeight="1" x14ac:dyDescent="0.4">
      <c r="A177" s="9">
        <f>ROW()</f>
        <v>177</v>
      </c>
      <c r="B177" t="s">
        <v>113</v>
      </c>
      <c r="C177" s="152"/>
      <c r="D177" s="158"/>
      <c r="E177" s="158"/>
      <c r="F177" s="158"/>
      <c r="G177" s="159"/>
      <c r="H177" s="150"/>
      <c r="I177" s="151">
        <f t="shared" ref="I177:I178" si="86">+H71-I71</f>
        <v>-898.35616438355646</v>
      </c>
      <c r="J177" s="151">
        <f t="shared" ref="J177:P177" si="87">+I71-J71</f>
        <v>-8598.9465205479646</v>
      </c>
      <c r="K177" s="151">
        <f t="shared" si="87"/>
        <v>-9297.1809780164476</v>
      </c>
      <c r="L177" s="151">
        <f t="shared" si="87"/>
        <v>-10052.112073431417</v>
      </c>
      <c r="M177" s="151">
        <f t="shared" si="87"/>
        <v>-10868.343573793973</v>
      </c>
      <c r="N177" s="151">
        <f t="shared" si="87"/>
        <v>-11750.853071986086</v>
      </c>
      <c r="O177" s="151">
        <f t="shared" si="87"/>
        <v>-12705.022341431351</v>
      </c>
      <c r="P177" s="151">
        <f t="shared" si="87"/>
        <v>-13736.670155555592</v>
      </c>
    </row>
    <row r="178" spans="1:21" ht="21.75" customHeight="1" x14ac:dyDescent="0.4">
      <c r="A178" s="9">
        <f>ROW()</f>
        <v>178</v>
      </c>
      <c r="B178" t="s">
        <v>114</v>
      </c>
      <c r="C178" s="152"/>
      <c r="D178" s="158"/>
      <c r="E178" s="158"/>
      <c r="F178" s="158"/>
      <c r="G178" s="159"/>
      <c r="H178" s="150"/>
      <c r="I178" s="151">
        <f t="shared" si="86"/>
        <v>-812</v>
      </c>
      <c r="J178" s="151">
        <f t="shared" ref="J178:P178" si="88">+I72-J72</f>
        <v>-877.93440000000192</v>
      </c>
      <c r="K178" s="151">
        <f t="shared" si="88"/>
        <v>-949.22267328000089</v>
      </c>
      <c r="L178" s="151">
        <f t="shared" si="88"/>
        <v>-1026.2995543503403</v>
      </c>
      <c r="M178" s="151">
        <f t="shared" si="88"/>
        <v>-1109.6350781635811</v>
      </c>
      <c r="N178" s="151">
        <f t="shared" si="88"/>
        <v>-1199.7374465104658</v>
      </c>
      <c r="O178" s="151">
        <f t="shared" si="88"/>
        <v>-1297.156127167118</v>
      </c>
      <c r="P178" s="151">
        <f t="shared" si="88"/>
        <v>-1402.4852046930901</v>
      </c>
    </row>
    <row r="179" spans="1:21" ht="21.75" customHeight="1" x14ac:dyDescent="0.4">
      <c r="A179" s="9">
        <f>ROW()</f>
        <v>179</v>
      </c>
      <c r="B179" t="s">
        <v>115</v>
      </c>
      <c r="C179" s="152"/>
      <c r="D179" s="158"/>
      <c r="E179" s="158"/>
      <c r="F179" s="158"/>
      <c r="G179" s="159"/>
      <c r="H179" s="150"/>
      <c r="I179" s="153">
        <f>+I82-H82</f>
        <v>2584.1095890410943</v>
      </c>
      <c r="J179" s="153">
        <f t="shared" ref="J179:P179" si="89">+J82-I82</f>
        <v>2645.829698630143</v>
      </c>
      <c r="K179" s="153">
        <f t="shared" si="89"/>
        <v>2860.6710701589109</v>
      </c>
      <c r="L179" s="153">
        <f t="shared" si="89"/>
        <v>3092.9575610558168</v>
      </c>
      <c r="M179" s="153">
        <f t="shared" si="89"/>
        <v>3344.1057150135312</v>
      </c>
      <c r="N179" s="153">
        <f t="shared" si="89"/>
        <v>3615.6470990726375</v>
      </c>
      <c r="O179" s="153">
        <f t="shared" si="89"/>
        <v>3909.2376435173428</v>
      </c>
      <c r="P179" s="153">
        <f t="shared" si="89"/>
        <v>4226.667740170953</v>
      </c>
    </row>
    <row r="180" spans="1:21" ht="21.75" customHeight="1" x14ac:dyDescent="0.4">
      <c r="A180" s="9">
        <f>ROW()</f>
        <v>180</v>
      </c>
      <c r="B180" t="s">
        <v>116</v>
      </c>
      <c r="C180" s="152"/>
      <c r="D180" s="158"/>
      <c r="E180" s="158"/>
      <c r="F180" s="158"/>
      <c r="G180" s="159"/>
      <c r="H180" s="150"/>
      <c r="I180" s="153">
        <f>+I83-H83</f>
        <v>1218</v>
      </c>
      <c r="J180" s="153">
        <f t="shared" ref="J180:P180" si="90">+J83-I83</f>
        <v>1316.9016000000011</v>
      </c>
      <c r="K180" s="153">
        <f t="shared" si="90"/>
        <v>1423.8340099200032</v>
      </c>
      <c r="L180" s="153">
        <f t="shared" si="90"/>
        <v>1539.4493315255095</v>
      </c>
      <c r="M180" s="153">
        <f t="shared" si="90"/>
        <v>1664.4526172453734</v>
      </c>
      <c r="N180" s="153">
        <f t="shared" si="90"/>
        <v>1799.6061697656987</v>
      </c>
      <c r="O180" s="153">
        <f t="shared" si="90"/>
        <v>1945.734190750678</v>
      </c>
      <c r="P180" s="153">
        <f t="shared" si="90"/>
        <v>2103.7278070396314</v>
      </c>
    </row>
    <row r="181" spans="1:21" ht="21.75" customHeight="1" thickBot="1" x14ac:dyDescent="0.6">
      <c r="A181" s="9">
        <f>ROW()</f>
        <v>181</v>
      </c>
      <c r="B181" s="161" t="s">
        <v>117</v>
      </c>
      <c r="C181" s="152"/>
      <c r="D181" s="158"/>
      <c r="E181" s="158"/>
      <c r="F181" s="158"/>
      <c r="G181" s="159"/>
      <c r="H181" s="150"/>
      <c r="I181" s="155">
        <f>SUM(I176:I180)</f>
        <v>-6773.9999999999854</v>
      </c>
      <c r="J181" s="155">
        <f t="shared" ref="J181:P181" si="91">SUM(J176:J180)</f>
        <v>-12730.048800000033</v>
      </c>
      <c r="K181" s="155">
        <f t="shared" si="91"/>
        <v>-13763.728762560015</v>
      </c>
      <c r="L181" s="155">
        <f t="shared" si="91"/>
        <v>-14881.343538079935</v>
      </c>
      <c r="M181" s="155">
        <f t="shared" si="91"/>
        <v>-16089.70863337192</v>
      </c>
      <c r="N181" s="155">
        <f t="shared" si="91"/>
        <v>-17396.192974401783</v>
      </c>
      <c r="O181" s="155">
        <f t="shared" si="91"/>
        <v>-18808.763843923196</v>
      </c>
      <c r="P181" s="155">
        <f t="shared" si="91"/>
        <v>-20336.035468049773</v>
      </c>
    </row>
    <row r="182" spans="1:21" ht="21.75" customHeight="1" thickTop="1" thickBot="1" x14ac:dyDescent="0.45">
      <c r="A182" s="9">
        <f>ROW()</f>
        <v>182</v>
      </c>
      <c r="C182" s="152"/>
      <c r="D182" s="158"/>
      <c r="E182" s="158"/>
      <c r="F182" s="158"/>
      <c r="G182" s="159"/>
      <c r="H182" s="159"/>
      <c r="I182" s="162"/>
      <c r="J182" s="162"/>
      <c r="K182" s="162"/>
      <c r="L182" s="162"/>
      <c r="M182" s="162"/>
      <c r="N182" s="162"/>
      <c r="O182" s="162"/>
      <c r="P182" s="162"/>
    </row>
    <row r="183" spans="1:21" ht="21.75" customHeight="1" thickBot="1" x14ac:dyDescent="0.45">
      <c r="A183" s="9">
        <f>ROW()</f>
        <v>183</v>
      </c>
      <c r="B183" s="41" t="s">
        <v>118</v>
      </c>
      <c r="C183" s="152"/>
      <c r="G183" s="60"/>
      <c r="H183" s="150"/>
      <c r="I183" s="155">
        <f>+I173+I181</f>
        <v>101647.67285714287</v>
      </c>
      <c r="J183" s="155">
        <f t="shared" ref="J183:P183" si="92">+J173+J181</f>
        <v>105125.17894514282</v>
      </c>
      <c r="K183" s="155">
        <f t="shared" si="92"/>
        <v>113226.75684708846</v>
      </c>
      <c r="L183" s="155">
        <f t="shared" si="92"/>
        <v>124872.72862627203</v>
      </c>
      <c r="M183" s="155">
        <f t="shared" si="92"/>
        <v>137557.47840096542</v>
      </c>
      <c r="N183" s="155">
        <f t="shared" si="92"/>
        <v>151353.28300536374</v>
      </c>
      <c r="O183" s="155">
        <f t="shared" si="92"/>
        <v>166412.62275259927</v>
      </c>
      <c r="P183" s="155">
        <f t="shared" si="92"/>
        <v>190830.73213056746</v>
      </c>
    </row>
    <row r="184" spans="1:21" ht="21.75" customHeight="1" thickTop="1" x14ac:dyDescent="0.4">
      <c r="A184" s="9">
        <f>ROW()</f>
        <v>184</v>
      </c>
      <c r="C184" s="152"/>
      <c r="G184" s="60"/>
      <c r="H184" s="150"/>
      <c r="I184" s="150"/>
      <c r="J184" s="150"/>
      <c r="K184" s="150"/>
      <c r="L184" s="150"/>
      <c r="M184" s="150"/>
      <c r="N184" s="150"/>
      <c r="O184" s="150"/>
      <c r="P184" s="150"/>
      <c r="U184" s="156"/>
    </row>
    <row r="185" spans="1:21" ht="21.75" customHeight="1" x14ac:dyDescent="0.4">
      <c r="A185" s="9">
        <f>ROW()</f>
        <v>185</v>
      </c>
      <c r="B185" s="157" t="s">
        <v>119</v>
      </c>
      <c r="C185" s="152"/>
      <c r="G185" s="159"/>
      <c r="H185" s="150"/>
      <c r="I185" s="150"/>
      <c r="J185" s="150"/>
      <c r="K185" s="150"/>
      <c r="L185" s="150"/>
      <c r="M185" s="150"/>
      <c r="N185" s="150"/>
      <c r="O185" s="150"/>
      <c r="P185" s="150"/>
      <c r="U185" s="156"/>
    </row>
    <row r="186" spans="1:21" ht="21.75" customHeight="1" x14ac:dyDescent="0.4">
      <c r="A186" s="9">
        <f>ROW()</f>
        <v>186</v>
      </c>
      <c r="B186" t="s">
        <v>120</v>
      </c>
      <c r="C186" s="152"/>
      <c r="D186" s="158"/>
      <c r="E186" s="158"/>
      <c r="G186" s="159"/>
      <c r="H186" s="150"/>
      <c r="I186" s="153">
        <f>-I123*I137</f>
        <v>-54060</v>
      </c>
      <c r="J186" s="153">
        <f t="shared" ref="J186:P186" si="93">-J123*J137</f>
        <v>-58449.672000000013</v>
      </c>
      <c r="K186" s="153">
        <f t="shared" si="93"/>
        <v>-63195.785366400021</v>
      </c>
      <c r="L186" s="153">
        <f t="shared" si="93"/>
        <v>-68327.283138151717</v>
      </c>
      <c r="M186" s="153">
        <f t="shared" si="93"/>
        <v>-73875.458528969626</v>
      </c>
      <c r="N186" s="153">
        <f t="shared" si="93"/>
        <v>-79874.145761521955</v>
      </c>
      <c r="O186" s="153">
        <f t="shared" si="93"/>
        <v>-86359.926397357543</v>
      </c>
      <c r="P186" s="153">
        <f t="shared" si="93"/>
        <v>-93372.352420822994</v>
      </c>
    </row>
    <row r="187" spans="1:21" ht="21.75" customHeight="1" thickBot="1" x14ac:dyDescent="0.6">
      <c r="A187" s="9">
        <f>ROW()</f>
        <v>187</v>
      </c>
      <c r="B187" t="s">
        <v>121</v>
      </c>
      <c r="C187" s="152"/>
      <c r="D187" s="158"/>
      <c r="E187" s="158"/>
      <c r="G187" s="159"/>
      <c r="H187" s="150"/>
      <c r="I187" s="163">
        <v>0</v>
      </c>
      <c r="J187" s="163">
        <v>0</v>
      </c>
      <c r="K187" s="163">
        <v>0</v>
      </c>
      <c r="L187" s="163">
        <v>0</v>
      </c>
      <c r="M187" s="163">
        <v>0</v>
      </c>
      <c r="N187" s="163">
        <v>0</v>
      </c>
      <c r="O187" s="163">
        <v>0</v>
      </c>
      <c r="P187" s="163">
        <v>0</v>
      </c>
      <c r="Q187" s="164">
        <v>0</v>
      </c>
    </row>
    <row r="188" spans="1:21" ht="21.75" customHeight="1" thickBot="1" x14ac:dyDescent="0.45">
      <c r="A188" s="9">
        <f>ROW()</f>
        <v>188</v>
      </c>
      <c r="B188" s="41" t="s">
        <v>122</v>
      </c>
      <c r="C188" s="152"/>
      <c r="G188" s="60"/>
      <c r="H188" s="150"/>
      <c r="I188" s="155">
        <f>SUM(I186:I187)</f>
        <v>-54060</v>
      </c>
      <c r="J188" s="155">
        <f t="shared" ref="J188:P188" si="94">SUM(J186:J187)</f>
        <v>-58449.672000000013</v>
      </c>
      <c r="K188" s="155">
        <f t="shared" si="94"/>
        <v>-63195.785366400021</v>
      </c>
      <c r="L188" s="155">
        <f t="shared" si="94"/>
        <v>-68327.283138151717</v>
      </c>
      <c r="M188" s="155">
        <f t="shared" si="94"/>
        <v>-73875.458528969626</v>
      </c>
      <c r="N188" s="155">
        <f t="shared" si="94"/>
        <v>-79874.145761521955</v>
      </c>
      <c r="O188" s="155">
        <f t="shared" si="94"/>
        <v>-86359.926397357543</v>
      </c>
      <c r="P188" s="155">
        <f t="shared" si="94"/>
        <v>-93372.352420822994</v>
      </c>
    </row>
    <row r="189" spans="1:21" ht="21.75" customHeight="1" thickTop="1" thickBot="1" x14ac:dyDescent="0.45">
      <c r="A189" s="9">
        <f>ROW()</f>
        <v>189</v>
      </c>
      <c r="C189" s="152"/>
      <c r="G189" s="60"/>
      <c r="H189" s="150"/>
      <c r="I189" s="162"/>
      <c r="J189" s="162"/>
      <c r="K189" s="162"/>
      <c r="L189" s="162"/>
      <c r="M189" s="162"/>
      <c r="N189" s="162"/>
      <c r="O189" s="162"/>
      <c r="P189" s="162"/>
      <c r="U189" s="156"/>
    </row>
    <row r="190" spans="1:21" ht="21.75" customHeight="1" thickBot="1" x14ac:dyDescent="0.45">
      <c r="A190" s="9">
        <f>ROW()</f>
        <v>190</v>
      </c>
      <c r="B190" s="41" t="s">
        <v>123</v>
      </c>
      <c r="C190" s="152"/>
      <c r="G190" s="60"/>
      <c r="H190" s="150"/>
      <c r="I190" s="155">
        <f>+I183+I188</f>
        <v>47587.672857142868</v>
      </c>
      <c r="J190" s="155">
        <f t="shared" ref="J190:P190" si="95">+J183+J188</f>
        <v>46675.506945142806</v>
      </c>
      <c r="K190" s="155">
        <f t="shared" si="95"/>
        <v>50030.971480688437</v>
      </c>
      <c r="L190" s="155">
        <f t="shared" si="95"/>
        <v>56545.445488120313</v>
      </c>
      <c r="M190" s="155">
        <f t="shared" si="95"/>
        <v>63682.019871995799</v>
      </c>
      <c r="N190" s="155">
        <f t="shared" si="95"/>
        <v>71479.137243841789</v>
      </c>
      <c r="O190" s="155">
        <f t="shared" si="95"/>
        <v>80052.696355241729</v>
      </c>
      <c r="P190" s="155">
        <f t="shared" si="95"/>
        <v>97458.379709744462</v>
      </c>
    </row>
    <row r="191" spans="1:21" ht="21.75" customHeight="1" thickTop="1" x14ac:dyDescent="0.4">
      <c r="A191" s="9">
        <f>ROW()</f>
        <v>191</v>
      </c>
      <c r="C191" s="152"/>
      <c r="G191" s="60"/>
      <c r="H191" s="150"/>
      <c r="I191" s="150"/>
      <c r="J191" s="150"/>
      <c r="K191" s="150"/>
      <c r="L191" s="150"/>
      <c r="M191" s="150"/>
      <c r="N191" s="150"/>
      <c r="O191" s="150"/>
      <c r="P191" s="150"/>
      <c r="U191" s="156"/>
    </row>
    <row r="192" spans="1:21" ht="21.75" customHeight="1" x14ac:dyDescent="0.4">
      <c r="A192" s="9">
        <f>ROW()</f>
        <v>192</v>
      </c>
      <c r="B192" s="157" t="s">
        <v>124</v>
      </c>
      <c r="C192" s="152"/>
      <c r="G192" s="60"/>
      <c r="H192" s="150"/>
      <c r="I192" s="150"/>
      <c r="J192" s="150"/>
      <c r="K192" s="150"/>
      <c r="L192" s="150"/>
      <c r="M192" s="150"/>
      <c r="N192" s="150"/>
      <c r="O192" s="150"/>
      <c r="P192" s="150"/>
      <c r="U192" s="156"/>
    </row>
    <row r="193" spans="1:25" ht="21.75" customHeight="1" x14ac:dyDescent="0.4">
      <c r="A193" s="9">
        <f>ROW()</f>
        <v>193</v>
      </c>
      <c r="B193" t="str">
        <f>+B8</f>
        <v>Revolver</v>
      </c>
      <c r="C193" s="152"/>
      <c r="G193" s="60"/>
      <c r="H193" s="150"/>
      <c r="I193" s="165">
        <f>-I31</f>
        <v>0</v>
      </c>
      <c r="J193" s="165">
        <f t="shared" ref="J193:P193" si="96">-J31</f>
        <v>0</v>
      </c>
      <c r="K193" s="165">
        <f t="shared" si="96"/>
        <v>0</v>
      </c>
      <c r="L193" s="165">
        <f t="shared" si="96"/>
        <v>0</v>
      </c>
      <c r="M193" s="165">
        <f t="shared" si="96"/>
        <v>0</v>
      </c>
      <c r="N193" s="165">
        <f t="shared" si="96"/>
        <v>0</v>
      </c>
      <c r="O193" s="165">
        <f t="shared" si="96"/>
        <v>0</v>
      </c>
      <c r="P193" s="165">
        <f t="shared" si="96"/>
        <v>0</v>
      </c>
    </row>
    <row r="194" spans="1:25" ht="21.75" customHeight="1" x14ac:dyDescent="0.4">
      <c r="A194" s="9">
        <f>ROW()</f>
        <v>194</v>
      </c>
      <c r="B194" t="str">
        <f>+B9</f>
        <v>Term Loan A</v>
      </c>
      <c r="C194" s="152"/>
      <c r="G194" s="60"/>
      <c r="H194" s="150"/>
      <c r="I194" s="165">
        <f>-I39</f>
        <v>-9000</v>
      </c>
      <c r="J194" s="165">
        <f t="shared" ref="J194:P194" si="97">-J39</f>
        <v>-9000</v>
      </c>
      <c r="K194" s="165">
        <f t="shared" si="97"/>
        <v>-14400</v>
      </c>
      <c r="L194" s="165">
        <f t="shared" si="97"/>
        <v>-18000</v>
      </c>
      <c r="M194" s="165">
        <f t="shared" si="97"/>
        <v>-21600</v>
      </c>
      <c r="N194" s="165">
        <f t="shared" si="97"/>
        <v>-27000</v>
      </c>
      <c r="O194" s="165">
        <f t="shared" si="97"/>
        <v>-81000</v>
      </c>
      <c r="P194" s="165">
        <f t="shared" si="97"/>
        <v>0</v>
      </c>
    </row>
    <row r="195" spans="1:25" ht="21.75" customHeight="1" x14ac:dyDescent="0.4">
      <c r="A195" s="9">
        <f>ROW()</f>
        <v>195</v>
      </c>
      <c r="B195" t="str">
        <f>+B10</f>
        <v>Term Loan B</v>
      </c>
      <c r="C195" s="152"/>
      <c r="G195" s="60"/>
      <c r="H195" s="150"/>
      <c r="I195" s="165">
        <f>-I46</f>
        <v>-2000</v>
      </c>
      <c r="J195" s="165">
        <f t="shared" ref="J195:P195" si="98">-J46</f>
        <v>-2000</v>
      </c>
      <c r="K195" s="165">
        <f t="shared" si="98"/>
        <v>-2000</v>
      </c>
      <c r="L195" s="165">
        <f t="shared" si="98"/>
        <v>-2000</v>
      </c>
      <c r="M195" s="165">
        <f t="shared" si="98"/>
        <v>-2000</v>
      </c>
      <c r="N195" s="165">
        <f t="shared" si="98"/>
        <v>-2000</v>
      </c>
      <c r="O195" s="165">
        <f t="shared" si="98"/>
        <v>-188000</v>
      </c>
      <c r="P195" s="165">
        <f t="shared" si="98"/>
        <v>0</v>
      </c>
    </row>
    <row r="196" spans="1:25" ht="21.75" customHeight="1" thickBot="1" x14ac:dyDescent="0.45">
      <c r="A196" s="9">
        <f>ROW()</f>
        <v>196</v>
      </c>
      <c r="B196" t="str">
        <f>+B12</f>
        <v>Senior Unsecured / Subordinated Notes</v>
      </c>
      <c r="C196" s="152"/>
      <c r="G196" s="60"/>
      <c r="H196" s="150"/>
      <c r="I196" s="166">
        <f>-I53</f>
        <v>0</v>
      </c>
      <c r="J196" s="166">
        <f t="shared" ref="J196:P196" si="99">-J53</f>
        <v>0</v>
      </c>
      <c r="K196" s="166">
        <f t="shared" si="99"/>
        <v>0</v>
      </c>
      <c r="L196" s="166">
        <f t="shared" si="99"/>
        <v>0</v>
      </c>
      <c r="M196" s="166">
        <f t="shared" si="99"/>
        <v>0</v>
      </c>
      <c r="N196" s="166">
        <f t="shared" si="99"/>
        <v>0</v>
      </c>
      <c r="O196" s="166">
        <f t="shared" si="99"/>
        <v>0</v>
      </c>
      <c r="P196" s="166">
        <f t="shared" si="99"/>
        <v>-170000</v>
      </c>
    </row>
    <row r="197" spans="1:25" ht="21.75" customHeight="1" thickBot="1" x14ac:dyDescent="0.45">
      <c r="A197" s="9">
        <f>ROW()</f>
        <v>197</v>
      </c>
      <c r="B197" s="41" t="s">
        <v>125</v>
      </c>
      <c r="C197" s="152"/>
      <c r="G197" s="60"/>
      <c r="H197" s="150"/>
      <c r="I197" s="155">
        <f>SUM(I193:I196)</f>
        <v>-11000</v>
      </c>
      <c r="J197" s="155">
        <f t="shared" ref="J197:P197" si="100">SUM(J193:J196)</f>
        <v>-11000</v>
      </c>
      <c r="K197" s="155">
        <f t="shared" si="100"/>
        <v>-16400</v>
      </c>
      <c r="L197" s="155">
        <f t="shared" si="100"/>
        <v>-20000</v>
      </c>
      <c r="M197" s="155">
        <f t="shared" si="100"/>
        <v>-23600</v>
      </c>
      <c r="N197" s="155">
        <f t="shared" si="100"/>
        <v>-29000</v>
      </c>
      <c r="O197" s="155">
        <f t="shared" si="100"/>
        <v>-269000</v>
      </c>
      <c r="P197" s="155">
        <f t="shared" si="100"/>
        <v>-170000</v>
      </c>
    </row>
    <row r="198" spans="1:25" ht="21.75" customHeight="1" thickTop="1" x14ac:dyDescent="0.4">
      <c r="A198" s="9">
        <f>ROW()</f>
        <v>198</v>
      </c>
      <c r="C198" s="152"/>
      <c r="G198" s="60"/>
      <c r="H198" s="150"/>
      <c r="I198" s="150"/>
      <c r="J198" s="150"/>
      <c r="K198" s="150"/>
      <c r="L198" s="150"/>
      <c r="M198" s="150"/>
      <c r="N198" s="150"/>
      <c r="O198" s="150"/>
      <c r="P198" s="150"/>
      <c r="U198" s="156"/>
    </row>
    <row r="199" spans="1:25" ht="21.75" customHeight="1" thickBot="1" x14ac:dyDescent="0.45">
      <c r="A199" s="9">
        <f>ROW()</f>
        <v>199</v>
      </c>
      <c r="B199" s="33" t="s">
        <v>126</v>
      </c>
      <c r="C199" s="152"/>
      <c r="G199" s="60"/>
      <c r="H199" s="150"/>
      <c r="I199" s="160">
        <v>0</v>
      </c>
      <c r="J199" s="160">
        <v>0</v>
      </c>
      <c r="K199" s="160">
        <v>0</v>
      </c>
      <c r="L199" s="160">
        <v>0</v>
      </c>
      <c r="M199" s="160">
        <v>0</v>
      </c>
      <c r="N199" s="160">
        <v>0</v>
      </c>
      <c r="O199" s="160">
        <v>0</v>
      </c>
      <c r="P199" s="160">
        <v>0</v>
      </c>
      <c r="Q199" s="177">
        <v>0</v>
      </c>
    </row>
    <row r="200" spans="1:25" ht="21.75" customHeight="1" thickBot="1" x14ac:dyDescent="0.45">
      <c r="A200" s="9">
        <f>ROW()</f>
        <v>200</v>
      </c>
      <c r="B200" s="41" t="s">
        <v>127</v>
      </c>
      <c r="C200" s="152"/>
      <c r="G200" s="60"/>
      <c r="H200" s="150"/>
      <c r="I200" s="155">
        <f>SUM(I197:I199)</f>
        <v>-11000</v>
      </c>
      <c r="J200" s="155">
        <f t="shared" ref="J200:P200" si="101">SUM(J197:J199)</f>
        <v>-11000</v>
      </c>
      <c r="K200" s="155">
        <f t="shared" si="101"/>
        <v>-16400</v>
      </c>
      <c r="L200" s="155">
        <f t="shared" si="101"/>
        <v>-20000</v>
      </c>
      <c r="M200" s="155">
        <f t="shared" si="101"/>
        <v>-23600</v>
      </c>
      <c r="N200" s="155">
        <f t="shared" si="101"/>
        <v>-29000</v>
      </c>
      <c r="O200" s="155">
        <f t="shared" si="101"/>
        <v>-269000</v>
      </c>
      <c r="P200" s="155">
        <f t="shared" si="101"/>
        <v>-170000</v>
      </c>
    </row>
    <row r="201" spans="1:25" ht="21.75" customHeight="1" thickTop="1" thickBot="1" x14ac:dyDescent="0.45">
      <c r="A201" s="9">
        <f>ROW()</f>
        <v>201</v>
      </c>
      <c r="B201" s="33"/>
      <c r="C201" s="152"/>
      <c r="G201" s="60"/>
      <c r="H201" s="150"/>
      <c r="I201" s="162"/>
      <c r="J201" s="162"/>
      <c r="K201" s="162"/>
      <c r="L201" s="162"/>
      <c r="M201" s="162"/>
      <c r="N201" s="162"/>
      <c r="O201" s="162"/>
      <c r="P201" s="162"/>
      <c r="U201" s="156"/>
      <c r="V201" s="156"/>
      <c r="W201" s="156"/>
      <c r="X201" s="156"/>
      <c r="Y201" s="156"/>
    </row>
    <row r="202" spans="1:25" ht="21.75" customHeight="1" thickBot="1" x14ac:dyDescent="0.45">
      <c r="A202" s="9">
        <f>ROW()</f>
        <v>202</v>
      </c>
      <c r="B202" t="s">
        <v>128</v>
      </c>
      <c r="C202" s="152"/>
      <c r="G202" s="60"/>
      <c r="H202" s="150"/>
      <c r="I202" s="155">
        <f>+I190+I200</f>
        <v>36587.672857142868</v>
      </c>
      <c r="J202" s="155">
        <f t="shared" ref="J202:P202" si="102">+J190+J200</f>
        <v>35675.506945142806</v>
      </c>
      <c r="K202" s="155">
        <f t="shared" si="102"/>
        <v>33630.971480688437</v>
      </c>
      <c r="L202" s="155">
        <f t="shared" si="102"/>
        <v>36545.445488120313</v>
      </c>
      <c r="M202" s="155">
        <f t="shared" si="102"/>
        <v>40082.019871995799</v>
      </c>
      <c r="N202" s="155">
        <f t="shared" si="102"/>
        <v>42479.137243841789</v>
      </c>
      <c r="O202" s="155">
        <f t="shared" si="102"/>
        <v>-188947.30364475827</v>
      </c>
      <c r="P202" s="155">
        <f t="shared" si="102"/>
        <v>-72541.620290255538</v>
      </c>
    </row>
    <row r="203" spans="1:25" ht="21.75" customHeight="1" thickTop="1" x14ac:dyDescent="0.4">
      <c r="A203" s="9">
        <f>ROW()</f>
        <v>203</v>
      </c>
      <c r="C203" s="152"/>
      <c r="G203" s="60"/>
      <c r="H203" s="150"/>
      <c r="I203" s="150"/>
      <c r="J203" s="150"/>
      <c r="K203" s="150"/>
      <c r="L203" s="150"/>
      <c r="M203" s="150"/>
      <c r="N203" s="60"/>
      <c r="O203" s="60"/>
      <c r="P203" s="60"/>
      <c r="U203" s="156"/>
    </row>
    <row r="204" spans="1:25" ht="21.75" customHeight="1" x14ac:dyDescent="0.4">
      <c r="A204" s="9">
        <f>ROW()</f>
        <v>204</v>
      </c>
      <c r="C204" s="152"/>
      <c r="G204" s="60"/>
      <c r="H204" s="60"/>
      <c r="I204" s="60"/>
      <c r="J204" s="60"/>
      <c r="K204" s="60"/>
      <c r="L204" s="60"/>
      <c r="M204" s="60"/>
      <c r="N204" s="60"/>
      <c r="O204" s="60"/>
      <c r="P204" s="60"/>
    </row>
    <row r="205" spans="1:25" ht="12" customHeight="1" x14ac:dyDescent="0.4">
      <c r="A205" s="6"/>
      <c r="B205" s="7"/>
      <c r="C205" s="7"/>
      <c r="D205" s="7"/>
      <c r="E205" s="8"/>
      <c r="F205" s="8"/>
      <c r="G205" s="80"/>
      <c r="H205" s="80"/>
      <c r="I205" s="80"/>
      <c r="J205" s="80"/>
      <c r="K205" s="80"/>
      <c r="L205" s="80"/>
      <c r="M205" s="80"/>
      <c r="N205" s="80"/>
      <c r="O205" s="80"/>
      <c r="P205" s="80"/>
    </row>
    <row r="206" spans="1:25" ht="21.75" customHeight="1" x14ac:dyDescent="0.6">
      <c r="A206" s="9">
        <f>ROW()</f>
        <v>206</v>
      </c>
      <c r="B206" s="52" t="s">
        <v>129</v>
      </c>
      <c r="C206" s="12"/>
      <c r="D206" s="12"/>
      <c r="E206" s="12"/>
      <c r="F206" s="12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1:25" ht="21.75" customHeight="1" x14ac:dyDescent="0.4">
      <c r="A207" s="9">
        <f>ROW()</f>
        <v>207</v>
      </c>
      <c r="C207" s="54"/>
      <c r="D207" s="56"/>
      <c r="E207" s="54"/>
      <c r="F207" s="54"/>
      <c r="G207" s="82"/>
      <c r="H207" s="82" t="s">
        <v>25</v>
      </c>
      <c r="I207" s="82"/>
      <c r="J207" s="82"/>
      <c r="K207" s="82"/>
      <c r="L207" s="82"/>
      <c r="M207" s="82"/>
      <c r="N207" s="60"/>
      <c r="O207" s="60"/>
      <c r="P207" s="60"/>
    </row>
    <row r="208" spans="1:25" ht="21.75" customHeight="1" x14ac:dyDescent="0.4">
      <c r="A208" s="9">
        <f>ROW()</f>
        <v>208</v>
      </c>
      <c r="C208" s="54"/>
      <c r="D208" s="56"/>
      <c r="E208" s="54"/>
      <c r="F208" s="54"/>
      <c r="G208" s="82"/>
      <c r="H208" s="82"/>
      <c r="I208" s="87">
        <f>+I168</f>
        <v>43100</v>
      </c>
      <c r="J208" s="87">
        <f>+I208+365</f>
        <v>43465</v>
      </c>
      <c r="K208" s="87">
        <f>+J208+366</f>
        <v>43831</v>
      </c>
      <c r="L208" s="87">
        <f>+K208+365</f>
        <v>44196</v>
      </c>
      <c r="M208" s="87">
        <f>+L208+365</f>
        <v>44561</v>
      </c>
      <c r="N208" s="87">
        <f t="shared" ref="N208:P208" si="103">+M208+365</f>
        <v>44926</v>
      </c>
      <c r="O208" s="87">
        <f t="shared" si="103"/>
        <v>45291</v>
      </c>
      <c r="P208" s="87">
        <f t="shared" si="103"/>
        <v>45656</v>
      </c>
    </row>
    <row r="209" spans="1:21" ht="21.75" customHeight="1" x14ac:dyDescent="0.4">
      <c r="A209" s="9">
        <f>ROW()</f>
        <v>209</v>
      </c>
      <c r="C209" s="54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</row>
    <row r="210" spans="1:21" ht="21.75" customHeight="1" x14ac:dyDescent="0.4">
      <c r="A210" s="9">
        <f>ROW()</f>
        <v>210</v>
      </c>
      <c r="B210" s="33" t="s">
        <v>130</v>
      </c>
      <c r="C210" s="73"/>
      <c r="D210" s="73"/>
      <c r="E210" s="73"/>
      <c r="F210" s="73"/>
      <c r="G210" s="73"/>
      <c r="H210" s="73"/>
      <c r="I210" s="167">
        <f>+I145/I158</f>
        <v>5.1930835734870318</v>
      </c>
      <c r="J210" s="167">
        <f t="shared" ref="J210:P210" si="104">+J145/J158</f>
        <v>5.385577444024694</v>
      </c>
      <c r="K210" s="167">
        <f t="shared" si="104"/>
        <v>5.3302787927125514</v>
      </c>
      <c r="L210" s="167">
        <f t="shared" si="104"/>
        <v>5.9315996890540754</v>
      </c>
      <c r="M210" s="167">
        <f t="shared" si="104"/>
        <v>6.6499350564369726</v>
      </c>
      <c r="N210" s="167">
        <f t="shared" si="104"/>
        <v>7.5168591908076356</v>
      </c>
      <c r="O210" s="167">
        <f t="shared" si="104"/>
        <v>8.607587600653595</v>
      </c>
      <c r="P210" s="167">
        <f t="shared" si="104"/>
        <v>21.969965275487752</v>
      </c>
    </row>
    <row r="211" spans="1:21" ht="21.75" customHeight="1" x14ac:dyDescent="0.55000000000000004">
      <c r="A211" s="9">
        <f>ROW()</f>
        <v>211</v>
      </c>
      <c r="B211" s="168" t="s">
        <v>131</v>
      </c>
      <c r="C211" s="73"/>
      <c r="D211" s="73"/>
      <c r="E211" s="73"/>
      <c r="F211" s="73"/>
      <c r="G211" s="73"/>
      <c r="H211" s="73"/>
      <c r="I211" s="169">
        <v>3.75</v>
      </c>
      <c r="J211" s="169">
        <f>+I211+0.25</f>
        <v>4</v>
      </c>
      <c r="K211" s="169">
        <f t="shared" ref="K211:P211" si="105">+J211+0.25</f>
        <v>4.25</v>
      </c>
      <c r="L211" s="169">
        <f t="shared" si="105"/>
        <v>4.5</v>
      </c>
      <c r="M211" s="169">
        <f t="shared" si="105"/>
        <v>4.75</v>
      </c>
      <c r="N211" s="169">
        <f t="shared" si="105"/>
        <v>5</v>
      </c>
      <c r="O211" s="169">
        <f t="shared" si="105"/>
        <v>5.25</v>
      </c>
      <c r="P211" s="169">
        <f t="shared" si="105"/>
        <v>5.5</v>
      </c>
    </row>
    <row r="212" spans="1:21" ht="21.75" customHeight="1" x14ac:dyDescent="0.4">
      <c r="A212" s="9">
        <f>ROW()</f>
        <v>212</v>
      </c>
      <c r="B212" s="33" t="s">
        <v>132</v>
      </c>
      <c r="C212" s="73"/>
      <c r="D212" s="73"/>
      <c r="E212" s="73"/>
      <c r="F212" s="73"/>
      <c r="G212" s="73"/>
      <c r="H212" s="73"/>
      <c r="I212" s="65">
        <f>+I211*I158-I145</f>
        <v>-45067.5</v>
      </c>
      <c r="J212" s="65">
        <f t="shared" ref="J212:P212" si="106">+J211*J158-J145</f>
        <v>-45113.016000000003</v>
      </c>
      <c r="K212" s="65">
        <f t="shared" si="106"/>
        <v>-38423.356099200028</v>
      </c>
      <c r="L212" s="65">
        <f t="shared" si="106"/>
        <v>-49472.64941445514</v>
      </c>
      <c r="M212" s="65">
        <f t="shared" si="106"/>
        <v>-63320.275586908829</v>
      </c>
      <c r="N212" s="65">
        <f t="shared" si="106"/>
        <v>-80232.437284565822</v>
      </c>
      <c r="O212" s="65">
        <f t="shared" si="106"/>
        <v>-101060.02919207257</v>
      </c>
      <c r="P212" s="65">
        <f t="shared" si="106"/>
        <v>-209992.05726246885</v>
      </c>
    </row>
    <row r="213" spans="1:21" ht="21.75" customHeight="1" x14ac:dyDescent="0.4">
      <c r="A213" s="9">
        <f>ROW()</f>
        <v>213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</row>
    <row r="214" spans="1:21" ht="21.75" customHeight="1" x14ac:dyDescent="0.4">
      <c r="A214" s="9">
        <f>ROW()</f>
        <v>214</v>
      </c>
      <c r="B214" s="33" t="s">
        <v>133</v>
      </c>
      <c r="C214" s="73"/>
      <c r="D214" s="73"/>
      <c r="E214" s="73"/>
      <c r="F214" s="73"/>
      <c r="G214" s="73"/>
      <c r="H214" s="73"/>
      <c r="I214" s="167">
        <f>+I60/I145</f>
        <v>2.2752497225305217</v>
      </c>
      <c r="J214" s="167">
        <f t="shared" ref="J214:P214" si="107">+J60/J145</f>
        <v>2.0416424806170568</v>
      </c>
      <c r="K214" s="167">
        <f t="shared" si="107"/>
        <v>1.8018079213112745</v>
      </c>
      <c r="L214" s="167">
        <f t="shared" si="107"/>
        <v>1.5689193990525148</v>
      </c>
      <c r="M214" s="167">
        <f t="shared" si="107"/>
        <v>1.3446053034565009</v>
      </c>
      <c r="N214" s="167">
        <f t="shared" si="107"/>
        <v>1.1225993819624938</v>
      </c>
      <c r="O214" s="167">
        <f t="shared" si="107"/>
        <v>0</v>
      </c>
      <c r="P214" s="167">
        <f t="shared" si="107"/>
        <v>0</v>
      </c>
    </row>
    <row r="215" spans="1:21" ht="21.75" customHeight="1" x14ac:dyDescent="0.55000000000000004">
      <c r="A215" s="9">
        <f>ROW()</f>
        <v>215</v>
      </c>
      <c r="B215" s="168" t="s">
        <v>131</v>
      </c>
      <c r="C215" s="73"/>
      <c r="D215" s="73"/>
      <c r="E215" s="73"/>
      <c r="F215" s="73"/>
      <c r="G215" s="73"/>
      <c r="H215" s="73"/>
      <c r="I215" s="169">
        <v>4</v>
      </c>
      <c r="J215" s="169">
        <f>+I215-0.25</f>
        <v>3.75</v>
      </c>
      <c r="K215" s="169">
        <f t="shared" ref="K215:P215" si="108">+J215-0.25</f>
        <v>3.5</v>
      </c>
      <c r="L215" s="169">
        <f t="shared" si="108"/>
        <v>3.25</v>
      </c>
      <c r="M215" s="169">
        <f t="shared" si="108"/>
        <v>3</v>
      </c>
      <c r="N215" s="169">
        <f t="shared" si="108"/>
        <v>2.75</v>
      </c>
      <c r="O215" s="169">
        <f t="shared" si="108"/>
        <v>2.5</v>
      </c>
      <c r="P215" s="169">
        <f t="shared" si="108"/>
        <v>2.25</v>
      </c>
    </row>
    <row r="216" spans="1:21" ht="21.75" customHeight="1" x14ac:dyDescent="0.4">
      <c r="A216" s="9">
        <f>ROW()</f>
        <v>216</v>
      </c>
      <c r="B216" s="33" t="s">
        <v>132</v>
      </c>
      <c r="C216" s="73"/>
      <c r="D216" s="73"/>
      <c r="E216" s="73"/>
      <c r="F216" s="73"/>
      <c r="G216" s="73"/>
      <c r="H216" s="73"/>
      <c r="I216" s="65">
        <f>+I60/I215-I145</f>
        <v>-69930</v>
      </c>
      <c r="J216" s="65">
        <f t="shared" ref="J216:P216" si="109">+J60/J215-J145</f>
        <v>-79882.349333333332</v>
      </c>
      <c r="K216" s="65">
        <f t="shared" si="109"/>
        <v>-91987.356099200028</v>
      </c>
      <c r="L216" s="65">
        <f t="shared" si="109"/>
        <v>-106028.00326060897</v>
      </c>
      <c r="M216" s="65">
        <f t="shared" si="109"/>
        <v>-122293.04225357551</v>
      </c>
      <c r="N216" s="65">
        <f t="shared" si="109"/>
        <v>-141804.255466384</v>
      </c>
      <c r="O216" s="65">
        <f t="shared" si="109"/>
        <v>-259079.77919207257</v>
      </c>
      <c r="P216" s="65">
        <f t="shared" si="109"/>
        <v>-280117.05726246885</v>
      </c>
    </row>
    <row r="217" spans="1:21" ht="21.75" customHeight="1" x14ac:dyDescent="0.4">
      <c r="A217" s="9">
        <f>ROW()</f>
        <v>217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</row>
    <row r="218" spans="1:21" ht="21.75" customHeight="1" x14ac:dyDescent="0.4">
      <c r="A218" s="9">
        <f>ROW()</f>
        <v>218</v>
      </c>
      <c r="B218" s="33" t="s">
        <v>134</v>
      </c>
      <c r="C218" s="73"/>
      <c r="D218" s="73"/>
      <c r="E218" s="73"/>
      <c r="F218" s="73"/>
      <c r="G218" s="73"/>
      <c r="H218" s="73"/>
      <c r="I218" s="167">
        <f>+I59/I145</f>
        <v>3.3234677518806266</v>
      </c>
      <c r="J218" s="167">
        <f t="shared" ref="J218:P218" si="110">+J59/J145</f>
        <v>3.0111375133123075</v>
      </c>
      <c r="K218" s="167">
        <f t="shared" si="110"/>
        <v>2.698492191284684</v>
      </c>
      <c r="L218" s="167">
        <f t="shared" si="110"/>
        <v>2.3982611211884834</v>
      </c>
      <c r="M218" s="167">
        <f t="shared" si="110"/>
        <v>2.1116620201934309</v>
      </c>
      <c r="N218" s="167">
        <f t="shared" si="110"/>
        <v>1.8320488055075641</v>
      </c>
      <c r="O218" s="167">
        <f t="shared" si="110"/>
        <v>0.65616853823998367</v>
      </c>
      <c r="P218" s="167">
        <f t="shared" si="110"/>
        <v>0</v>
      </c>
    </row>
    <row r="219" spans="1:21" ht="21.75" customHeight="1" x14ac:dyDescent="0.4">
      <c r="A219"/>
      <c r="B219" s="33"/>
      <c r="C219" s="130"/>
      <c r="G219" s="60"/>
      <c r="H219" s="136"/>
      <c r="I219" s="136"/>
      <c r="J219" s="136"/>
      <c r="K219" s="136"/>
      <c r="L219" s="136"/>
      <c r="M219" s="136"/>
      <c r="N219" s="60"/>
      <c r="O219" s="60"/>
      <c r="P219" s="60"/>
      <c r="U219" s="136"/>
    </row>
    <row r="220" spans="1:21" ht="21.75" customHeight="1" x14ac:dyDescent="0.4">
      <c r="A220"/>
      <c r="G220" s="60"/>
      <c r="H220" s="60"/>
      <c r="I220" s="60"/>
      <c r="J220" s="60"/>
      <c r="K220" s="60"/>
      <c r="L220" s="60"/>
      <c r="M220" s="60"/>
      <c r="N220" s="60"/>
      <c r="O220" s="60"/>
      <c r="P220" s="60"/>
    </row>
    <row r="221" spans="1:21" ht="21.75" customHeight="1" x14ac:dyDescent="0.4">
      <c r="A221"/>
      <c r="G221" s="60"/>
      <c r="H221" s="60"/>
      <c r="I221" s="60"/>
      <c r="J221" s="60"/>
      <c r="K221" s="60"/>
      <c r="L221" s="60"/>
      <c r="M221" s="60"/>
      <c r="N221" s="60"/>
      <c r="O221" s="60"/>
      <c r="P221" s="60"/>
    </row>
    <row r="222" spans="1:21" ht="21.75" customHeight="1" x14ac:dyDescent="0.4">
      <c r="A222"/>
      <c r="G222" s="60"/>
      <c r="H222" s="60"/>
      <c r="I222" s="60"/>
      <c r="J222" s="60"/>
      <c r="K222" s="60"/>
      <c r="L222" s="60"/>
      <c r="M222" s="60"/>
      <c r="N222" s="60"/>
      <c r="O222" s="60"/>
      <c r="P222" s="60"/>
    </row>
    <row r="223" spans="1:21" ht="21.75" customHeight="1" x14ac:dyDescent="0.4">
      <c r="A223"/>
      <c r="G223" s="60"/>
      <c r="H223" s="60"/>
      <c r="I223" s="60"/>
      <c r="J223" s="60"/>
      <c r="K223" s="60"/>
      <c r="L223" s="60"/>
      <c r="M223" s="60"/>
      <c r="N223" s="60"/>
      <c r="O223" s="60"/>
      <c r="P223" s="60"/>
    </row>
    <row r="224" spans="1:21" ht="21.75" customHeight="1" x14ac:dyDescent="0.4">
      <c r="A224"/>
      <c r="G224" s="60"/>
      <c r="H224" s="60"/>
      <c r="I224" s="60"/>
      <c r="J224" s="60"/>
      <c r="K224" s="60"/>
      <c r="L224" s="60"/>
      <c r="M224" s="60"/>
      <c r="N224" s="60"/>
      <c r="O224" s="60"/>
      <c r="P224" s="60"/>
    </row>
    <row r="225" spans="1:16" ht="21.75" customHeight="1" x14ac:dyDescent="0.4">
      <c r="A225"/>
      <c r="G225" s="60"/>
      <c r="H225" s="60"/>
      <c r="I225" s="60"/>
      <c r="J225" s="60"/>
      <c r="K225" s="60"/>
      <c r="L225" s="60"/>
      <c r="M225" s="60"/>
      <c r="N225" s="60"/>
      <c r="O225" s="60"/>
      <c r="P225" s="60"/>
    </row>
    <row r="226" spans="1:16" ht="21.75" customHeight="1" x14ac:dyDescent="0.4">
      <c r="A226"/>
      <c r="G226" s="60"/>
      <c r="H226" s="60"/>
      <c r="I226" s="60"/>
      <c r="J226" s="60"/>
      <c r="K226" s="60"/>
      <c r="L226" s="60"/>
      <c r="M226" s="60"/>
      <c r="N226" s="60"/>
      <c r="O226" s="60"/>
      <c r="P226" s="60"/>
    </row>
    <row r="227" spans="1:16" ht="21.75" customHeight="1" x14ac:dyDescent="0.4">
      <c r="A227"/>
      <c r="G227" s="60"/>
      <c r="H227" s="60"/>
      <c r="I227" s="60"/>
      <c r="J227" s="60"/>
      <c r="K227" s="60"/>
      <c r="L227" s="60"/>
      <c r="M227" s="60"/>
      <c r="N227" s="60"/>
      <c r="O227" s="60"/>
      <c r="P227" s="60"/>
    </row>
    <row r="228" spans="1:16" ht="21.75" customHeight="1" x14ac:dyDescent="0.4">
      <c r="A228"/>
      <c r="G228" s="60"/>
      <c r="H228" s="60"/>
      <c r="I228" s="60"/>
      <c r="J228" s="60"/>
      <c r="K228" s="60"/>
      <c r="L228" s="60"/>
      <c r="M228" s="60"/>
      <c r="N228" s="60"/>
      <c r="O228" s="60"/>
      <c r="P228" s="60"/>
    </row>
    <row r="229" spans="1:16" ht="21.75" customHeight="1" x14ac:dyDescent="0.4">
      <c r="A229"/>
      <c r="G229" s="60"/>
      <c r="H229" s="60"/>
      <c r="I229" s="60"/>
      <c r="J229" s="60"/>
      <c r="K229" s="60"/>
      <c r="L229" s="60"/>
      <c r="M229" s="60"/>
      <c r="N229" s="60"/>
      <c r="O229" s="60"/>
      <c r="P229" s="60"/>
    </row>
    <row r="230" spans="1:16" ht="21.75" customHeight="1" x14ac:dyDescent="0.4">
      <c r="A230"/>
      <c r="G230" s="60"/>
      <c r="H230" s="60"/>
      <c r="I230" s="60"/>
      <c r="J230" s="60"/>
      <c r="K230" s="60"/>
      <c r="L230" s="60"/>
      <c r="M230" s="60"/>
      <c r="N230" s="60"/>
      <c r="O230" s="60"/>
      <c r="P230" s="60"/>
    </row>
    <row r="231" spans="1:16" ht="21.75" customHeight="1" x14ac:dyDescent="0.4">
      <c r="A231"/>
      <c r="G231" s="60"/>
      <c r="H231" s="60"/>
      <c r="I231" s="60"/>
      <c r="J231" s="60"/>
      <c r="K231" s="60"/>
      <c r="L231" s="60"/>
      <c r="M231" s="60"/>
      <c r="N231" s="60"/>
      <c r="O231" s="60"/>
      <c r="P231" s="60"/>
    </row>
    <row r="232" spans="1:16" ht="21.75" customHeight="1" x14ac:dyDescent="0.4">
      <c r="A232"/>
      <c r="G232" s="60"/>
      <c r="H232" s="60"/>
      <c r="I232" s="60"/>
      <c r="J232" s="60"/>
      <c r="K232" s="60"/>
      <c r="L232" s="60"/>
      <c r="M232" s="60"/>
      <c r="N232" s="60"/>
      <c r="O232" s="60"/>
      <c r="P232" s="60"/>
    </row>
    <row r="233" spans="1:16" ht="21.75" customHeight="1" x14ac:dyDescent="0.4">
      <c r="A233"/>
      <c r="G233" s="60"/>
      <c r="H233" s="60"/>
      <c r="I233" s="60"/>
      <c r="J233" s="60"/>
      <c r="K233" s="60"/>
      <c r="L233" s="60"/>
      <c r="M233" s="60"/>
      <c r="N233" s="60"/>
      <c r="O233" s="60"/>
      <c r="P233" s="60"/>
    </row>
    <row r="234" spans="1:16" ht="21.75" customHeight="1" x14ac:dyDescent="0.4">
      <c r="A234"/>
      <c r="G234" s="60"/>
      <c r="H234" s="60"/>
      <c r="I234" s="60"/>
      <c r="J234" s="60"/>
      <c r="K234" s="60"/>
      <c r="L234" s="60"/>
      <c r="M234" s="60"/>
      <c r="N234" s="60"/>
      <c r="O234" s="60"/>
      <c r="P234" s="60"/>
    </row>
    <row r="235" spans="1:16" ht="21.75" customHeight="1" x14ac:dyDescent="0.4">
      <c r="A235"/>
      <c r="G235" s="60"/>
      <c r="H235" s="60"/>
      <c r="I235" s="60"/>
      <c r="J235" s="60"/>
      <c r="K235" s="60"/>
      <c r="L235" s="60"/>
      <c r="M235" s="60"/>
      <c r="N235" s="60"/>
      <c r="O235" s="60"/>
      <c r="P235" s="60"/>
    </row>
    <row r="236" spans="1:16" ht="21.75" customHeight="1" x14ac:dyDescent="0.4">
      <c r="A236"/>
      <c r="G236" s="60"/>
      <c r="H236" s="60"/>
      <c r="I236" s="60"/>
      <c r="J236" s="60"/>
      <c r="K236" s="60"/>
      <c r="L236" s="60"/>
      <c r="M236" s="60"/>
      <c r="N236" s="60"/>
      <c r="O236" s="60"/>
      <c r="P236" s="60"/>
    </row>
    <row r="237" spans="1:16" ht="21.75" customHeight="1" x14ac:dyDescent="0.4">
      <c r="A237"/>
      <c r="G237" s="60"/>
      <c r="H237" s="60"/>
      <c r="I237" s="60"/>
      <c r="J237" s="60"/>
      <c r="K237" s="60"/>
      <c r="L237" s="60"/>
      <c r="M237" s="60"/>
      <c r="N237" s="60"/>
      <c r="O237" s="60"/>
      <c r="P237" s="60"/>
    </row>
    <row r="238" spans="1:16" ht="21.75" customHeight="1" x14ac:dyDescent="0.4">
      <c r="A238"/>
      <c r="G238" s="60"/>
      <c r="H238" s="60"/>
      <c r="I238" s="60"/>
      <c r="J238" s="60"/>
      <c r="K238" s="60"/>
      <c r="L238" s="60"/>
      <c r="M238" s="60"/>
      <c r="N238" s="60"/>
      <c r="O238" s="60"/>
      <c r="P238" s="60"/>
    </row>
    <row r="239" spans="1:16" ht="21.75" customHeight="1" x14ac:dyDescent="0.4">
      <c r="A239"/>
      <c r="G239" s="60"/>
      <c r="H239" s="60"/>
      <c r="I239" s="60"/>
      <c r="J239" s="60"/>
      <c r="K239" s="60"/>
      <c r="L239" s="60"/>
      <c r="M239" s="60"/>
      <c r="N239" s="60"/>
      <c r="O239" s="60"/>
      <c r="P239" s="60"/>
    </row>
    <row r="240" spans="1:16" ht="21.75" customHeight="1" x14ac:dyDescent="0.4">
      <c r="A240"/>
      <c r="G240" s="60"/>
      <c r="H240" s="60"/>
      <c r="I240" s="60"/>
      <c r="J240" s="60"/>
      <c r="K240" s="60"/>
      <c r="L240" s="60"/>
      <c r="M240" s="60"/>
      <c r="N240" s="60"/>
      <c r="O240" s="60"/>
      <c r="P240" s="60"/>
    </row>
    <row r="241" spans="1:16" ht="21.75" customHeight="1" x14ac:dyDescent="0.4">
      <c r="A241"/>
      <c r="G241" s="60"/>
      <c r="H241" s="60"/>
      <c r="I241" s="60"/>
      <c r="J241" s="60"/>
      <c r="K241" s="60"/>
      <c r="L241" s="60"/>
      <c r="M241" s="60"/>
      <c r="N241" s="60"/>
      <c r="O241" s="60"/>
      <c r="P241" s="60"/>
    </row>
    <row r="242" spans="1:16" ht="21.75" customHeight="1" x14ac:dyDescent="0.4">
      <c r="A242"/>
      <c r="G242" s="60"/>
      <c r="H242" s="60"/>
      <c r="I242" s="60"/>
      <c r="J242" s="60"/>
      <c r="K242" s="60"/>
      <c r="L242" s="60"/>
      <c r="M242" s="60"/>
      <c r="N242" s="60"/>
      <c r="O242" s="60"/>
      <c r="P242" s="60"/>
    </row>
    <row r="243" spans="1:16" ht="21.75" customHeight="1" x14ac:dyDescent="0.4">
      <c r="A243"/>
      <c r="G243" s="60"/>
      <c r="H243" s="60"/>
      <c r="I243" s="60"/>
      <c r="J243" s="60"/>
      <c r="K243" s="60"/>
      <c r="L243" s="60"/>
      <c r="M243" s="60"/>
      <c r="N243" s="60"/>
      <c r="O243" s="60"/>
      <c r="P243" s="60"/>
    </row>
    <row r="244" spans="1:16" ht="21.75" customHeight="1" x14ac:dyDescent="0.4">
      <c r="A244"/>
      <c r="G244" s="60"/>
      <c r="H244" s="60"/>
      <c r="I244" s="60"/>
      <c r="J244" s="60"/>
      <c r="K244" s="60"/>
      <c r="L244" s="60"/>
      <c r="M244" s="60"/>
      <c r="N244" s="60"/>
      <c r="O244" s="60"/>
      <c r="P244" s="60"/>
    </row>
    <row r="245" spans="1:16" ht="21.75" customHeight="1" x14ac:dyDescent="0.4">
      <c r="A245"/>
      <c r="G245" s="60"/>
      <c r="H245" s="60"/>
      <c r="I245" s="60"/>
      <c r="J245" s="60"/>
      <c r="K245" s="60"/>
      <c r="L245" s="60"/>
      <c r="M245" s="60"/>
      <c r="N245" s="60"/>
      <c r="O245" s="60"/>
      <c r="P245" s="60"/>
    </row>
    <row r="246" spans="1:16" ht="21.75" customHeight="1" x14ac:dyDescent="0.4">
      <c r="A246"/>
      <c r="G246" s="60"/>
      <c r="H246" s="60"/>
      <c r="I246" s="60"/>
      <c r="J246" s="60"/>
      <c r="K246" s="60"/>
      <c r="L246" s="60"/>
      <c r="M246" s="60"/>
      <c r="N246" s="60"/>
      <c r="O246" s="60"/>
      <c r="P246" s="60"/>
    </row>
    <row r="247" spans="1:16" ht="21.75" customHeight="1" x14ac:dyDescent="0.4">
      <c r="A247"/>
      <c r="G247" s="60"/>
      <c r="H247" s="60"/>
      <c r="I247" s="60"/>
      <c r="J247" s="60"/>
      <c r="K247" s="60"/>
      <c r="L247" s="60"/>
      <c r="M247" s="60"/>
      <c r="N247" s="60"/>
      <c r="O247" s="60"/>
      <c r="P247" s="60"/>
    </row>
    <row r="248" spans="1:16" ht="21.75" customHeight="1" x14ac:dyDescent="0.4">
      <c r="A248"/>
      <c r="G248" s="60"/>
      <c r="H248" s="60"/>
      <c r="I248" s="60"/>
      <c r="J248" s="60"/>
      <c r="K248" s="60"/>
      <c r="L248" s="60"/>
      <c r="M248" s="60"/>
      <c r="N248" s="60"/>
      <c r="O248" s="60"/>
      <c r="P248" s="60"/>
    </row>
    <row r="249" spans="1:16" ht="21.75" customHeight="1" x14ac:dyDescent="0.4">
      <c r="A249"/>
      <c r="G249" s="60"/>
      <c r="H249" s="60"/>
      <c r="I249" s="60"/>
      <c r="J249" s="60"/>
      <c r="K249" s="60"/>
      <c r="L249" s="60"/>
      <c r="M249" s="60"/>
      <c r="N249" s="60"/>
      <c r="O249" s="60"/>
      <c r="P249" s="60"/>
    </row>
    <row r="250" spans="1:16" ht="21.75" customHeight="1" x14ac:dyDescent="0.4">
      <c r="A250"/>
      <c r="G250" s="60"/>
      <c r="H250" s="60"/>
      <c r="I250" s="60"/>
      <c r="J250" s="60"/>
      <c r="K250" s="60"/>
      <c r="L250" s="60"/>
      <c r="M250" s="60"/>
      <c r="N250" s="60"/>
      <c r="O250" s="60"/>
      <c r="P250" s="60"/>
    </row>
    <row r="251" spans="1:16" ht="21.75" customHeight="1" x14ac:dyDescent="0.4">
      <c r="A251"/>
    </row>
    <row r="252" spans="1:16" ht="21.75" customHeight="1" x14ac:dyDescent="0.4">
      <c r="A252"/>
    </row>
    <row r="253" spans="1:16" ht="21.75" customHeight="1" x14ac:dyDescent="0.4">
      <c r="A253"/>
    </row>
    <row r="254" spans="1:16" ht="21.75" customHeight="1" x14ac:dyDescent="0.4">
      <c r="A254"/>
    </row>
    <row r="255" spans="1:16" ht="21.75" customHeight="1" x14ac:dyDescent="0.4">
      <c r="A255"/>
    </row>
    <row r="256" spans="1:16" ht="21.75" customHeight="1" x14ac:dyDescent="0.4">
      <c r="A256"/>
    </row>
    <row r="257" spans="1:1" ht="21.75" customHeight="1" x14ac:dyDescent="0.4">
      <c r="A257"/>
    </row>
    <row r="258" spans="1:1" ht="21.75" customHeight="1" x14ac:dyDescent="0.4">
      <c r="A258"/>
    </row>
    <row r="259" spans="1:1" ht="21.75" customHeight="1" x14ac:dyDescent="0.4">
      <c r="A259"/>
    </row>
    <row r="260" spans="1:1" ht="21.75" customHeight="1" x14ac:dyDescent="0.4">
      <c r="A260"/>
    </row>
    <row r="261" spans="1:1" ht="21.75" customHeight="1" x14ac:dyDescent="0.4">
      <c r="A261"/>
    </row>
    <row r="262" spans="1:1" ht="21.75" customHeight="1" x14ac:dyDescent="0.4">
      <c r="A262"/>
    </row>
    <row r="263" spans="1:1" ht="21.75" customHeight="1" x14ac:dyDescent="0.4">
      <c r="A263"/>
    </row>
    <row r="264" spans="1:1" ht="21.75" customHeight="1" x14ac:dyDescent="0.4">
      <c r="A264"/>
    </row>
    <row r="265" spans="1:1" ht="21.75" customHeight="1" x14ac:dyDescent="0.4">
      <c r="A265"/>
    </row>
    <row r="266" spans="1:1" ht="21.75" customHeight="1" x14ac:dyDescent="0.4">
      <c r="A266"/>
    </row>
    <row r="267" spans="1:1" ht="21.75" customHeight="1" x14ac:dyDescent="0.4">
      <c r="A267"/>
    </row>
    <row r="268" spans="1:1" ht="21.75" customHeight="1" x14ac:dyDescent="0.4">
      <c r="A268"/>
    </row>
    <row r="269" spans="1:1" ht="21.75" customHeight="1" x14ac:dyDescent="0.4">
      <c r="A269"/>
    </row>
    <row r="270" spans="1:1" ht="21.75" customHeight="1" x14ac:dyDescent="0.4">
      <c r="A270"/>
    </row>
    <row r="271" spans="1:1" ht="21.75" customHeight="1" x14ac:dyDescent="0.4">
      <c r="A271"/>
    </row>
    <row r="272" spans="1:1" ht="21.75" customHeight="1" x14ac:dyDescent="0.4">
      <c r="A272"/>
    </row>
    <row r="273" spans="1:1" ht="21.75" customHeight="1" x14ac:dyDescent="0.4">
      <c r="A273"/>
    </row>
    <row r="274" spans="1:1" ht="21.75" customHeight="1" x14ac:dyDescent="0.4">
      <c r="A274"/>
    </row>
    <row r="275" spans="1:1" ht="21.75" customHeight="1" x14ac:dyDescent="0.4">
      <c r="A275"/>
    </row>
    <row r="276" spans="1:1" ht="21.75" customHeight="1" x14ac:dyDescent="0.4">
      <c r="A276"/>
    </row>
    <row r="277" spans="1:1" ht="21.75" customHeight="1" x14ac:dyDescent="0.4">
      <c r="A277"/>
    </row>
    <row r="278" spans="1:1" ht="21.75" customHeight="1" x14ac:dyDescent="0.4">
      <c r="A278"/>
    </row>
    <row r="279" spans="1:1" ht="21.75" customHeight="1" x14ac:dyDescent="0.4">
      <c r="A279"/>
    </row>
    <row r="280" spans="1:1" ht="21.75" customHeight="1" x14ac:dyDescent="0.4">
      <c r="A280"/>
    </row>
    <row r="281" spans="1:1" ht="21.75" customHeight="1" x14ac:dyDescent="0.4">
      <c r="A281"/>
    </row>
    <row r="282" spans="1:1" ht="21.75" customHeight="1" x14ac:dyDescent="0.4">
      <c r="A282"/>
    </row>
    <row r="283" spans="1:1" ht="21.75" customHeight="1" x14ac:dyDescent="0.4">
      <c r="A283"/>
    </row>
    <row r="284" spans="1:1" ht="21.75" customHeight="1" x14ac:dyDescent="0.4">
      <c r="A284"/>
    </row>
    <row r="285" spans="1:1" ht="21.75" customHeight="1" x14ac:dyDescent="0.4">
      <c r="A285"/>
    </row>
    <row r="286" spans="1:1" ht="21.75" customHeight="1" x14ac:dyDescent="0.4">
      <c r="A286"/>
    </row>
    <row r="287" spans="1:1" ht="21.75" customHeight="1" x14ac:dyDescent="0.4">
      <c r="A287"/>
    </row>
    <row r="288" spans="1:1" ht="21.75" customHeight="1" x14ac:dyDescent="0.4">
      <c r="A288"/>
    </row>
    <row r="289" spans="1:1" ht="21.75" customHeight="1" x14ac:dyDescent="0.4">
      <c r="A289"/>
    </row>
    <row r="290" spans="1:1" ht="21.75" customHeight="1" x14ac:dyDescent="0.4">
      <c r="A290"/>
    </row>
    <row r="291" spans="1:1" ht="21.75" customHeight="1" x14ac:dyDescent="0.4">
      <c r="A291"/>
    </row>
    <row r="292" spans="1:1" ht="21.75" customHeight="1" x14ac:dyDescent="0.4">
      <c r="A292"/>
    </row>
    <row r="293" spans="1:1" ht="21.75" customHeight="1" x14ac:dyDescent="0.4">
      <c r="A293"/>
    </row>
    <row r="294" spans="1:1" ht="21.75" customHeight="1" x14ac:dyDescent="0.4">
      <c r="A294"/>
    </row>
    <row r="295" spans="1:1" ht="21.75" customHeight="1" x14ac:dyDescent="0.4">
      <c r="A295"/>
    </row>
    <row r="296" spans="1:1" ht="21.75" customHeight="1" x14ac:dyDescent="0.4">
      <c r="A296"/>
    </row>
    <row r="297" spans="1:1" ht="21.75" customHeight="1" x14ac:dyDescent="0.4">
      <c r="A297"/>
    </row>
    <row r="298" spans="1:1" ht="21.75" customHeight="1" x14ac:dyDescent="0.4">
      <c r="A298"/>
    </row>
    <row r="299" spans="1:1" ht="21.75" customHeight="1" x14ac:dyDescent="0.4">
      <c r="A299"/>
    </row>
    <row r="300" spans="1:1" ht="21.75" customHeight="1" x14ac:dyDescent="0.4">
      <c r="A300"/>
    </row>
    <row r="301" spans="1:1" ht="21.75" customHeight="1" x14ac:dyDescent="0.4">
      <c r="A301"/>
    </row>
    <row r="302" spans="1:1" ht="21.75" customHeight="1" x14ac:dyDescent="0.4">
      <c r="A302"/>
    </row>
    <row r="303" spans="1:1" ht="21.75" customHeight="1" x14ac:dyDescent="0.4">
      <c r="A303"/>
    </row>
    <row r="304" spans="1:1" ht="21.75" customHeight="1" x14ac:dyDescent="0.4">
      <c r="A304"/>
    </row>
    <row r="305" spans="1:1" ht="21.75" customHeight="1" x14ac:dyDescent="0.4">
      <c r="A305"/>
    </row>
    <row r="306" spans="1:1" ht="21.75" customHeight="1" x14ac:dyDescent="0.4">
      <c r="A306"/>
    </row>
    <row r="307" spans="1:1" ht="21.75" customHeight="1" x14ac:dyDescent="0.4">
      <c r="A307"/>
    </row>
    <row r="308" spans="1:1" ht="21.75" customHeight="1" x14ac:dyDescent="0.4">
      <c r="A308"/>
    </row>
    <row r="309" spans="1:1" ht="21.75" customHeight="1" x14ac:dyDescent="0.4">
      <c r="A309"/>
    </row>
    <row r="310" spans="1:1" ht="21.75" customHeight="1" x14ac:dyDescent="0.4">
      <c r="A310"/>
    </row>
    <row r="311" spans="1:1" ht="21.75" customHeight="1" x14ac:dyDescent="0.4">
      <c r="A311"/>
    </row>
    <row r="312" spans="1:1" ht="21.75" customHeight="1" x14ac:dyDescent="0.4">
      <c r="A312"/>
    </row>
    <row r="313" spans="1:1" ht="21.75" customHeight="1" x14ac:dyDescent="0.4">
      <c r="A313"/>
    </row>
    <row r="314" spans="1:1" ht="21.75" customHeight="1" x14ac:dyDescent="0.4">
      <c r="A314"/>
    </row>
    <row r="315" spans="1:1" ht="21.75" customHeight="1" x14ac:dyDescent="0.4">
      <c r="A315"/>
    </row>
    <row r="316" spans="1:1" ht="21.75" customHeight="1" x14ac:dyDescent="0.4">
      <c r="A316"/>
    </row>
    <row r="317" spans="1:1" ht="21.75" customHeight="1" x14ac:dyDescent="0.4">
      <c r="A317"/>
    </row>
    <row r="318" spans="1:1" ht="21.75" customHeight="1" x14ac:dyDescent="0.4">
      <c r="A318"/>
    </row>
    <row r="319" spans="1:1" ht="21.75" customHeight="1" x14ac:dyDescent="0.4">
      <c r="A319"/>
    </row>
    <row r="320" spans="1:1" ht="21.75" customHeight="1" x14ac:dyDescent="0.4">
      <c r="A320"/>
    </row>
    <row r="321" spans="1:1" ht="21.75" customHeight="1" x14ac:dyDescent="0.4">
      <c r="A321"/>
    </row>
    <row r="322" spans="1:1" ht="21.75" customHeight="1" x14ac:dyDescent="0.4">
      <c r="A322"/>
    </row>
    <row r="323" spans="1:1" ht="21.75" customHeight="1" x14ac:dyDescent="0.4">
      <c r="A323"/>
    </row>
    <row r="324" spans="1:1" ht="21.75" customHeight="1" x14ac:dyDescent="0.4">
      <c r="A324"/>
    </row>
    <row r="325" spans="1:1" ht="21.75" customHeight="1" x14ac:dyDescent="0.4">
      <c r="A325"/>
    </row>
    <row r="326" spans="1:1" ht="21.75" customHeight="1" x14ac:dyDescent="0.4">
      <c r="A326"/>
    </row>
    <row r="327" spans="1:1" ht="21.75" customHeight="1" x14ac:dyDescent="0.4">
      <c r="A327"/>
    </row>
    <row r="328" spans="1:1" ht="21.75" customHeight="1" x14ac:dyDescent="0.4">
      <c r="A328"/>
    </row>
    <row r="329" spans="1:1" ht="21.75" customHeight="1" x14ac:dyDescent="0.4">
      <c r="A329"/>
    </row>
    <row r="330" spans="1:1" ht="21.75" customHeight="1" x14ac:dyDescent="0.4">
      <c r="A330"/>
    </row>
    <row r="331" spans="1:1" ht="21.75" customHeight="1" x14ac:dyDescent="0.4">
      <c r="A331"/>
    </row>
    <row r="332" spans="1:1" ht="21.75" customHeight="1" x14ac:dyDescent="0.4">
      <c r="A332"/>
    </row>
    <row r="333" spans="1:1" ht="21.75" customHeight="1" x14ac:dyDescent="0.4">
      <c r="A333"/>
    </row>
    <row r="334" spans="1:1" ht="21.75" customHeight="1" x14ac:dyDescent="0.4">
      <c r="A334"/>
    </row>
    <row r="335" spans="1:1" ht="21.75" customHeight="1" x14ac:dyDescent="0.4">
      <c r="A335"/>
    </row>
    <row r="336" spans="1:1" ht="21.75" customHeight="1" x14ac:dyDescent="0.4">
      <c r="A336"/>
    </row>
    <row r="337" spans="1:1" ht="21.75" customHeight="1" x14ac:dyDescent="0.4">
      <c r="A337"/>
    </row>
    <row r="338" spans="1:1" ht="21.75" customHeight="1" x14ac:dyDescent="0.4">
      <c r="A338"/>
    </row>
    <row r="339" spans="1:1" ht="21.75" customHeight="1" x14ac:dyDescent="0.4">
      <c r="A339"/>
    </row>
    <row r="340" spans="1:1" ht="21.75" customHeight="1" x14ac:dyDescent="0.4">
      <c r="A340"/>
    </row>
    <row r="341" spans="1:1" ht="21.75" customHeight="1" x14ac:dyDescent="0.4">
      <c r="A341"/>
    </row>
    <row r="342" spans="1:1" ht="21.75" customHeight="1" x14ac:dyDescent="0.4">
      <c r="A342"/>
    </row>
    <row r="343" spans="1:1" ht="21.75" customHeight="1" x14ac:dyDescent="0.4">
      <c r="A343"/>
    </row>
    <row r="344" spans="1:1" ht="21.75" customHeight="1" x14ac:dyDescent="0.4">
      <c r="A344"/>
    </row>
    <row r="345" spans="1:1" ht="21.75" customHeight="1" x14ac:dyDescent="0.4">
      <c r="A345"/>
    </row>
    <row r="346" spans="1:1" ht="21.75" customHeight="1" x14ac:dyDescent="0.4">
      <c r="A346"/>
    </row>
    <row r="347" spans="1:1" ht="21.75" customHeight="1" x14ac:dyDescent="0.4">
      <c r="A347"/>
    </row>
    <row r="348" spans="1:1" ht="21.75" customHeight="1" x14ac:dyDescent="0.4">
      <c r="A348"/>
    </row>
    <row r="349" spans="1:1" ht="21.75" customHeight="1" x14ac:dyDescent="0.4">
      <c r="A349"/>
    </row>
    <row r="350" spans="1:1" ht="21.75" customHeight="1" x14ac:dyDescent="0.4">
      <c r="A350"/>
    </row>
    <row r="351" spans="1:1" ht="21.75" customHeight="1" x14ac:dyDescent="0.4">
      <c r="A351"/>
    </row>
    <row r="352" spans="1:1" ht="21.75" customHeight="1" x14ac:dyDescent="0.4">
      <c r="A352"/>
    </row>
    <row r="353" spans="1:1" ht="21.75" customHeight="1" x14ac:dyDescent="0.4">
      <c r="A353"/>
    </row>
    <row r="354" spans="1:1" ht="21.75" customHeight="1" x14ac:dyDescent="0.4">
      <c r="A354"/>
    </row>
    <row r="355" spans="1:1" ht="21.75" customHeight="1" x14ac:dyDescent="0.4">
      <c r="A355"/>
    </row>
    <row r="356" spans="1:1" ht="21.75" customHeight="1" x14ac:dyDescent="0.4">
      <c r="A356"/>
    </row>
    <row r="357" spans="1:1" ht="21.75" customHeight="1" x14ac:dyDescent="0.4">
      <c r="A357"/>
    </row>
    <row r="358" spans="1:1" ht="21.75" customHeight="1" x14ac:dyDescent="0.4">
      <c r="A358"/>
    </row>
    <row r="359" spans="1:1" ht="21.75" customHeight="1" x14ac:dyDescent="0.4">
      <c r="A359"/>
    </row>
    <row r="360" spans="1:1" ht="21.75" customHeight="1" x14ac:dyDescent="0.4">
      <c r="A360"/>
    </row>
    <row r="361" spans="1:1" ht="21.75" customHeight="1" x14ac:dyDescent="0.4">
      <c r="A361"/>
    </row>
    <row r="362" spans="1:1" ht="21.75" customHeight="1" x14ac:dyDescent="0.4">
      <c r="A362"/>
    </row>
    <row r="363" spans="1:1" ht="21.75" customHeight="1" x14ac:dyDescent="0.4">
      <c r="A363"/>
    </row>
    <row r="364" spans="1:1" ht="21.75" customHeight="1" x14ac:dyDescent="0.4">
      <c r="A364"/>
    </row>
    <row r="365" spans="1:1" ht="21.75" customHeight="1" x14ac:dyDescent="0.4">
      <c r="A365"/>
    </row>
    <row r="366" spans="1:1" ht="21.75" customHeight="1" x14ac:dyDescent="0.4">
      <c r="A366"/>
    </row>
    <row r="367" spans="1:1" ht="21.75" customHeight="1" x14ac:dyDescent="0.4">
      <c r="A367"/>
    </row>
    <row r="368" spans="1:1" ht="21.75" customHeight="1" x14ac:dyDescent="0.4">
      <c r="A368"/>
    </row>
    <row r="369" spans="1:1" ht="21.75" customHeight="1" x14ac:dyDescent="0.4">
      <c r="A369"/>
    </row>
    <row r="370" spans="1:1" ht="21.75" customHeight="1" x14ac:dyDescent="0.4">
      <c r="A370"/>
    </row>
    <row r="371" spans="1:1" ht="21.75" customHeight="1" x14ac:dyDescent="0.4">
      <c r="A371"/>
    </row>
    <row r="372" spans="1:1" ht="21.75" customHeight="1" x14ac:dyDescent="0.4">
      <c r="A372"/>
    </row>
    <row r="373" spans="1:1" ht="21.75" customHeight="1" x14ac:dyDescent="0.4">
      <c r="A373"/>
    </row>
    <row r="374" spans="1:1" ht="21.75" customHeight="1" x14ac:dyDescent="0.4">
      <c r="A374"/>
    </row>
    <row r="375" spans="1:1" ht="21.75" customHeight="1" x14ac:dyDescent="0.4">
      <c r="A375"/>
    </row>
    <row r="376" spans="1:1" ht="21.75" customHeight="1" x14ac:dyDescent="0.4">
      <c r="A376"/>
    </row>
    <row r="377" spans="1:1" ht="21.75" customHeight="1" x14ac:dyDescent="0.4">
      <c r="A377"/>
    </row>
    <row r="378" spans="1:1" ht="21.75" customHeight="1" x14ac:dyDescent="0.4">
      <c r="A378"/>
    </row>
    <row r="379" spans="1:1" ht="21.75" customHeight="1" x14ac:dyDescent="0.4">
      <c r="A379"/>
    </row>
    <row r="380" spans="1:1" ht="21.75" customHeight="1" x14ac:dyDescent="0.4">
      <c r="A380"/>
    </row>
    <row r="381" spans="1:1" ht="21.75" customHeight="1" x14ac:dyDescent="0.4">
      <c r="A381"/>
    </row>
    <row r="382" spans="1:1" ht="21.75" customHeight="1" x14ac:dyDescent="0.4">
      <c r="A382"/>
    </row>
    <row r="383" spans="1:1" ht="21.75" customHeight="1" x14ac:dyDescent="0.4">
      <c r="A383"/>
    </row>
    <row r="384" spans="1:1" ht="21.75" customHeight="1" x14ac:dyDescent="0.4">
      <c r="A384"/>
    </row>
    <row r="385" spans="1:1" ht="21.75" customHeight="1" x14ac:dyDescent="0.4">
      <c r="A385"/>
    </row>
    <row r="386" spans="1:1" ht="21.75" customHeight="1" x14ac:dyDescent="0.4">
      <c r="A386"/>
    </row>
    <row r="387" spans="1:1" ht="21.75" customHeight="1" x14ac:dyDescent="0.4">
      <c r="A387"/>
    </row>
    <row r="388" spans="1:1" ht="21.75" customHeight="1" x14ac:dyDescent="0.4">
      <c r="A388"/>
    </row>
    <row r="389" spans="1:1" ht="21.75" customHeight="1" x14ac:dyDescent="0.4">
      <c r="A389"/>
    </row>
    <row r="390" spans="1:1" ht="21.75" customHeight="1" x14ac:dyDescent="0.4">
      <c r="A390"/>
    </row>
    <row r="391" spans="1:1" ht="21.75" customHeight="1" x14ac:dyDescent="0.4">
      <c r="A391"/>
    </row>
    <row r="392" spans="1:1" ht="21.75" customHeight="1" x14ac:dyDescent="0.4">
      <c r="A392"/>
    </row>
    <row r="393" spans="1:1" ht="21.75" customHeight="1" x14ac:dyDescent="0.4">
      <c r="A393"/>
    </row>
    <row r="394" spans="1:1" ht="21.75" customHeight="1" x14ac:dyDescent="0.4">
      <c r="A394"/>
    </row>
    <row r="395" spans="1:1" ht="21.75" customHeight="1" x14ac:dyDescent="0.4">
      <c r="A395"/>
    </row>
    <row r="396" spans="1:1" ht="21.75" customHeight="1" x14ac:dyDescent="0.4">
      <c r="A396"/>
    </row>
    <row r="397" spans="1:1" ht="21.75" customHeight="1" x14ac:dyDescent="0.4">
      <c r="A397"/>
    </row>
    <row r="398" spans="1:1" ht="21.75" customHeight="1" x14ac:dyDescent="0.4">
      <c r="A398"/>
    </row>
    <row r="399" spans="1:1" ht="21.75" customHeight="1" x14ac:dyDescent="0.4">
      <c r="A399"/>
    </row>
    <row r="400" spans="1:1" ht="21.75" customHeight="1" x14ac:dyDescent="0.4">
      <c r="A400"/>
    </row>
    <row r="401" spans="1:1" ht="21.75" customHeight="1" x14ac:dyDescent="0.4">
      <c r="A401"/>
    </row>
    <row r="402" spans="1:1" ht="21.75" customHeight="1" x14ac:dyDescent="0.4">
      <c r="A402"/>
    </row>
    <row r="403" spans="1:1" ht="21.75" customHeight="1" x14ac:dyDescent="0.4">
      <c r="A403"/>
    </row>
    <row r="404" spans="1:1" ht="21.75" customHeight="1" x14ac:dyDescent="0.4">
      <c r="A404"/>
    </row>
    <row r="405" spans="1:1" ht="21.75" customHeight="1" x14ac:dyDescent="0.4">
      <c r="A405"/>
    </row>
    <row r="406" spans="1:1" ht="21.75" customHeight="1" x14ac:dyDescent="0.4">
      <c r="A406"/>
    </row>
    <row r="407" spans="1:1" ht="21.75" customHeight="1" x14ac:dyDescent="0.4">
      <c r="A407"/>
    </row>
    <row r="408" spans="1:1" ht="21.75" customHeight="1" x14ac:dyDescent="0.4">
      <c r="A408"/>
    </row>
    <row r="409" spans="1:1" ht="21.75" customHeight="1" x14ac:dyDescent="0.4">
      <c r="A409"/>
    </row>
    <row r="410" spans="1:1" ht="21.75" customHeight="1" x14ac:dyDescent="0.4">
      <c r="A410"/>
    </row>
    <row r="411" spans="1:1" ht="21.75" customHeight="1" x14ac:dyDescent="0.4">
      <c r="A411"/>
    </row>
    <row r="412" spans="1:1" ht="21.75" customHeight="1" x14ac:dyDescent="0.4">
      <c r="A412"/>
    </row>
    <row r="413" spans="1:1" ht="21.75" customHeight="1" x14ac:dyDescent="0.4">
      <c r="A413"/>
    </row>
    <row r="414" spans="1:1" ht="21.75" customHeight="1" x14ac:dyDescent="0.4">
      <c r="A414"/>
    </row>
    <row r="415" spans="1:1" ht="21.75" customHeight="1" x14ac:dyDescent="0.4">
      <c r="A415"/>
    </row>
    <row r="416" spans="1:1" ht="21.75" customHeight="1" x14ac:dyDescent="0.4">
      <c r="A416"/>
    </row>
    <row r="417" spans="1:1" ht="21.75" customHeight="1" x14ac:dyDescent="0.4">
      <c r="A417"/>
    </row>
    <row r="418" spans="1:1" ht="21.75" customHeight="1" x14ac:dyDescent="0.4">
      <c r="A418"/>
    </row>
    <row r="419" spans="1:1" ht="21.75" customHeight="1" x14ac:dyDescent="0.4">
      <c r="A419"/>
    </row>
    <row r="420" spans="1:1" ht="21.75" customHeight="1" x14ac:dyDescent="0.4">
      <c r="A420"/>
    </row>
    <row r="421" spans="1:1" ht="21.75" customHeight="1" x14ac:dyDescent="0.4">
      <c r="A421"/>
    </row>
    <row r="422" spans="1:1" ht="21.75" customHeight="1" x14ac:dyDescent="0.4">
      <c r="A422"/>
    </row>
    <row r="423" spans="1:1" ht="21.75" customHeight="1" x14ac:dyDescent="0.4">
      <c r="A423"/>
    </row>
    <row r="424" spans="1:1" ht="21.75" customHeight="1" x14ac:dyDescent="0.4">
      <c r="A424"/>
    </row>
    <row r="425" spans="1:1" ht="21.75" customHeight="1" x14ac:dyDescent="0.4">
      <c r="A425"/>
    </row>
    <row r="426" spans="1:1" ht="21.75" customHeight="1" x14ac:dyDescent="0.4">
      <c r="A426"/>
    </row>
    <row r="427" spans="1:1" ht="21.75" customHeight="1" x14ac:dyDescent="0.4">
      <c r="A427"/>
    </row>
    <row r="428" spans="1:1" ht="21.75" customHeight="1" x14ac:dyDescent="0.4">
      <c r="A428"/>
    </row>
    <row r="429" spans="1:1" ht="21.75" customHeight="1" x14ac:dyDescent="0.4">
      <c r="A429"/>
    </row>
    <row r="430" spans="1:1" ht="21.75" customHeight="1" x14ac:dyDescent="0.4">
      <c r="A430"/>
    </row>
    <row r="431" spans="1:1" ht="21.75" customHeight="1" x14ac:dyDescent="0.4">
      <c r="A431"/>
    </row>
    <row r="432" spans="1:1" ht="21.75" customHeight="1" x14ac:dyDescent="0.4">
      <c r="A432"/>
    </row>
    <row r="433" spans="1:1" ht="21.75" customHeight="1" x14ac:dyDescent="0.4">
      <c r="A433"/>
    </row>
    <row r="434" spans="1:1" ht="21.75" customHeight="1" x14ac:dyDescent="0.4">
      <c r="A434"/>
    </row>
    <row r="435" spans="1:1" ht="21.75" customHeight="1" x14ac:dyDescent="0.4">
      <c r="A435"/>
    </row>
    <row r="436" spans="1:1" ht="21.75" customHeight="1" x14ac:dyDescent="0.4">
      <c r="A436"/>
    </row>
    <row r="437" spans="1:1" ht="21.75" customHeight="1" x14ac:dyDescent="0.4">
      <c r="A437"/>
    </row>
    <row r="438" spans="1:1" ht="21.75" customHeight="1" x14ac:dyDescent="0.4">
      <c r="A438"/>
    </row>
    <row r="439" spans="1:1" ht="21.75" customHeight="1" x14ac:dyDescent="0.4">
      <c r="A439"/>
    </row>
    <row r="440" spans="1:1" ht="21.75" customHeight="1" x14ac:dyDescent="0.4">
      <c r="A440"/>
    </row>
    <row r="441" spans="1:1" ht="21.75" customHeight="1" x14ac:dyDescent="0.4">
      <c r="A441"/>
    </row>
    <row r="442" spans="1:1" ht="21.75" customHeight="1" x14ac:dyDescent="0.4">
      <c r="A442"/>
    </row>
    <row r="443" spans="1:1" ht="21.75" customHeight="1" x14ac:dyDescent="0.4">
      <c r="A443"/>
    </row>
  </sheetData>
  <mergeCells count="4">
    <mergeCell ref="I23:P23"/>
    <mergeCell ref="I106:M106"/>
    <mergeCell ref="I135:M135"/>
    <mergeCell ref="I167:M16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Sumitomo Mitsui Banking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 Droussiotis</cp:lastModifiedBy>
  <dcterms:created xsi:type="dcterms:W3CDTF">2017-08-04T11:17:03Z</dcterms:created>
  <dcterms:modified xsi:type="dcterms:W3CDTF">2018-04-20T01:22:07Z</dcterms:modified>
</cp:coreProperties>
</file>