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DER Exams\"/>
    </mc:Choice>
  </mc:AlternateContent>
  <bookViews>
    <workbookView xWindow="0" yWindow="0" windowWidth="18270" windowHeight="7020"/>
  </bookViews>
  <sheets>
    <sheet name="Sheet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4" i="1" l="1"/>
  <c r="A193" i="1"/>
  <c r="A192" i="1"/>
  <c r="A191" i="1"/>
  <c r="A190" i="1"/>
  <c r="A189" i="1"/>
  <c r="A188" i="1"/>
  <c r="A187" i="1"/>
  <c r="A185" i="1"/>
  <c r="A184" i="1"/>
  <c r="A183" i="1"/>
  <c r="A182" i="1"/>
  <c r="A181" i="1"/>
  <c r="A180" i="1"/>
  <c r="A179" i="1"/>
  <c r="A178" i="1"/>
  <c r="A177" i="1"/>
  <c r="A176" i="1"/>
  <c r="A175" i="1"/>
  <c r="A174" i="1"/>
  <c r="A173" i="1"/>
  <c r="A172" i="1"/>
  <c r="F171" i="1"/>
  <c r="G171" i="1" s="1"/>
  <c r="C171" i="1"/>
  <c r="A171" i="1"/>
  <c r="C170" i="1"/>
  <c r="A170" i="1"/>
  <c r="F169" i="1"/>
  <c r="G169" i="1" s="1"/>
  <c r="C169" i="1"/>
  <c r="A169" i="1"/>
  <c r="C168" i="1"/>
  <c r="A168" i="1"/>
  <c r="F167" i="1"/>
  <c r="G167" i="1" s="1"/>
  <c r="C167" i="1"/>
  <c r="A167" i="1"/>
  <c r="C166" i="1"/>
  <c r="A166" i="1"/>
  <c r="F165" i="1"/>
  <c r="G165" i="1" s="1"/>
  <c r="C165" i="1"/>
  <c r="A165" i="1"/>
  <c r="C164" i="1"/>
  <c r="A164" i="1"/>
  <c r="A163" i="1"/>
  <c r="A162" i="1"/>
  <c r="F170" i="1"/>
  <c r="G170" i="1" s="1"/>
  <c r="A161" i="1"/>
  <c r="A160" i="1"/>
  <c r="A159" i="1"/>
  <c r="C158" i="1"/>
  <c r="A158" i="1"/>
  <c r="A157" i="1"/>
  <c r="A156" i="1"/>
  <c r="A155" i="1"/>
  <c r="A154" i="1"/>
  <c r="G153" i="1"/>
  <c r="A153" i="1"/>
  <c r="G152" i="1"/>
  <c r="H152" i="1" s="1"/>
  <c r="A152" i="1"/>
  <c r="G151" i="1"/>
  <c r="H151" i="1" s="1"/>
  <c r="A151" i="1"/>
  <c r="A150" i="1"/>
  <c r="A149" i="1"/>
  <c r="A148" i="1"/>
  <c r="A147" i="1"/>
  <c r="A146" i="1"/>
  <c r="A145" i="1"/>
  <c r="A144" i="1"/>
  <c r="A143" i="1"/>
  <c r="A142" i="1"/>
  <c r="C133" i="1"/>
  <c r="A141" i="1"/>
  <c r="A140" i="1"/>
  <c r="E146" i="1"/>
  <c r="A139" i="1"/>
  <c r="A138" i="1"/>
  <c r="A137" i="1"/>
  <c r="A136" i="1"/>
  <c r="A135" i="1"/>
  <c r="A134" i="1"/>
  <c r="A133" i="1"/>
  <c r="A132" i="1"/>
  <c r="C131" i="1"/>
  <c r="A131" i="1"/>
  <c r="A130" i="1"/>
  <c r="A129" i="1"/>
  <c r="A128" i="1"/>
  <c r="A127" i="1"/>
  <c r="A126" i="1"/>
  <c r="A125" i="1"/>
  <c r="A124" i="1"/>
  <c r="A123" i="1"/>
  <c r="A122" i="1"/>
  <c r="A121" i="1"/>
  <c r="E124" i="1"/>
  <c r="E126" i="1" s="1"/>
  <c r="A120" i="1"/>
  <c r="D124" i="1"/>
  <c r="D126" i="1" s="1"/>
  <c r="A119" i="1"/>
  <c r="A118" i="1"/>
  <c r="A117" i="1"/>
  <c r="A116" i="1"/>
  <c r="A115" i="1"/>
  <c r="A114" i="1"/>
  <c r="A113" i="1"/>
  <c r="A112" i="1"/>
  <c r="A111" i="1"/>
  <c r="C109" i="1"/>
  <c r="A109" i="1"/>
  <c r="A108" i="1"/>
  <c r="C107" i="1"/>
  <c r="A107" i="1"/>
  <c r="A106" i="1"/>
  <c r="A105" i="1"/>
  <c r="A103" i="1"/>
  <c r="F101" i="1"/>
  <c r="A101" i="1"/>
  <c r="D100" i="1"/>
  <c r="A100" i="1"/>
  <c r="D99" i="1"/>
  <c r="A99" i="1"/>
  <c r="D98" i="1"/>
  <c r="A98" i="1"/>
  <c r="F97" i="1"/>
  <c r="A97" i="1"/>
  <c r="D96" i="1"/>
  <c r="A96" i="1"/>
  <c r="D95" i="1"/>
  <c r="A95" i="1"/>
  <c r="D94" i="1"/>
  <c r="C94" i="1"/>
  <c r="C95" i="1" s="1"/>
  <c r="A94" i="1"/>
  <c r="F93" i="1"/>
  <c r="C93" i="1"/>
  <c r="E94" i="1" s="1"/>
  <c r="A93" i="1"/>
  <c r="E92" i="1"/>
  <c r="D92" i="1"/>
  <c r="C92" i="1"/>
  <c r="A92" i="1"/>
  <c r="A91" i="1"/>
  <c r="A90" i="1"/>
  <c r="A89" i="1"/>
  <c r="A87" i="1"/>
  <c r="F98" i="1"/>
  <c r="D101" i="1"/>
  <c r="C80" i="1"/>
  <c r="A84" i="1"/>
  <c r="A83" i="1"/>
  <c r="A82" i="1"/>
  <c r="A81" i="1"/>
  <c r="A80" i="1"/>
  <c r="A79" i="1"/>
  <c r="A78" i="1"/>
  <c r="A77" i="1"/>
  <c r="A76" i="1"/>
  <c r="A75" i="1"/>
  <c r="A74" i="1"/>
  <c r="A73" i="1"/>
  <c r="C72" i="1"/>
  <c r="A72" i="1"/>
  <c r="A71" i="1"/>
  <c r="A70" i="1"/>
  <c r="D69" i="1"/>
  <c r="A69" i="1"/>
  <c r="A68" i="1"/>
  <c r="A67" i="1"/>
  <c r="A66" i="1"/>
  <c r="C60" i="1"/>
  <c r="A65" i="1"/>
  <c r="A64" i="1"/>
  <c r="D76" i="1"/>
  <c r="A63" i="1"/>
  <c r="A62" i="1"/>
  <c r="A61" i="1"/>
  <c r="A60" i="1"/>
  <c r="A59" i="1"/>
  <c r="A58" i="1"/>
  <c r="A57" i="1"/>
  <c r="A56" i="1"/>
  <c r="A55" i="1"/>
  <c r="A54" i="1"/>
  <c r="C49" i="1"/>
  <c r="A53" i="1"/>
  <c r="D54" i="1"/>
  <c r="A52" i="1"/>
  <c r="A51" i="1"/>
  <c r="A50" i="1"/>
  <c r="A49" i="1"/>
  <c r="A48" i="1"/>
  <c r="A47" i="1"/>
  <c r="D47" i="1"/>
  <c r="A46" i="1"/>
  <c r="A45" i="1"/>
  <c r="A44" i="1"/>
  <c r="A43" i="1"/>
  <c r="A42" i="1"/>
  <c r="A41" i="1"/>
  <c r="D42" i="1"/>
  <c r="A40" i="1"/>
  <c r="A39" i="1"/>
  <c r="A38" i="1"/>
  <c r="A37" i="1"/>
  <c r="A36" i="1"/>
  <c r="C35" i="1"/>
  <c r="A35" i="1"/>
  <c r="A34" i="1"/>
  <c r="A33" i="1"/>
  <c r="A32" i="1"/>
  <c r="A31" i="1"/>
  <c r="A30" i="1"/>
  <c r="D29" i="1"/>
  <c r="D30" i="1" s="1"/>
  <c r="A29" i="1"/>
  <c r="A28" i="1"/>
  <c r="G27" i="1"/>
  <c r="E27" i="1"/>
  <c r="E28" i="1" s="1"/>
  <c r="E29" i="1" s="1"/>
  <c r="A27" i="1"/>
  <c r="A26" i="1"/>
  <c r="A25" i="1"/>
  <c r="A24" i="1"/>
  <c r="A23" i="1"/>
  <c r="D22" i="1"/>
  <c r="A22" i="1"/>
  <c r="C21" i="1"/>
  <c r="A21" i="1"/>
  <c r="A20" i="1"/>
  <c r="D19" i="1"/>
  <c r="A19" i="1"/>
  <c r="A18" i="1"/>
  <c r="A17" i="1"/>
  <c r="A16" i="1"/>
  <c r="A15" i="1"/>
  <c r="A14" i="1"/>
  <c r="A13" i="1"/>
  <c r="A12" i="1"/>
  <c r="A11" i="1"/>
  <c r="A10" i="1"/>
  <c r="C9" i="1"/>
  <c r="A9" i="1"/>
  <c r="J1" i="1"/>
  <c r="G98" i="1" l="1"/>
  <c r="G146" i="1"/>
  <c r="H146" i="1" s="1"/>
  <c r="E96" i="1"/>
  <c r="C96" i="1"/>
  <c r="D56" i="1"/>
  <c r="H153" i="1"/>
  <c r="H154" i="1" s="1"/>
  <c r="G28" i="1"/>
  <c r="G29" i="1" s="1"/>
  <c r="F29" i="1"/>
  <c r="F92" i="1"/>
  <c r="G93" i="1"/>
  <c r="E95" i="1"/>
  <c r="F96" i="1"/>
  <c r="G97" i="1"/>
  <c r="F100" i="1"/>
  <c r="G101" i="1"/>
  <c r="E147" i="1"/>
  <c r="G147" i="1" s="1"/>
  <c r="H147" i="1" s="1"/>
  <c r="E30" i="1"/>
  <c r="E31" i="1" s="1"/>
  <c r="F30" i="1"/>
  <c r="C36" i="1"/>
  <c r="C82" i="1"/>
  <c r="D93" i="1"/>
  <c r="E93" i="1" s="1"/>
  <c r="H93" i="1" s="1"/>
  <c r="F95" i="1"/>
  <c r="D97" i="1"/>
  <c r="F99" i="1"/>
  <c r="C108" i="1"/>
  <c r="E145" i="1"/>
  <c r="G145" i="1" s="1"/>
  <c r="H145" i="1" s="1"/>
  <c r="F164" i="1"/>
  <c r="G164" i="1" s="1"/>
  <c r="F166" i="1"/>
  <c r="G166" i="1" s="1"/>
  <c r="F168" i="1"/>
  <c r="G168" i="1" s="1"/>
  <c r="F94" i="1"/>
  <c r="H96" i="1" l="1"/>
  <c r="G96" i="1"/>
  <c r="E97" i="1"/>
  <c r="H97" i="1" s="1"/>
  <c r="C97" i="1"/>
  <c r="G99" i="1"/>
  <c r="G94" i="1"/>
  <c r="H94" i="1"/>
  <c r="H148" i="1"/>
  <c r="G95" i="1"/>
  <c r="H95" i="1"/>
  <c r="F31" i="1"/>
  <c r="G100" i="1"/>
  <c r="G30" i="1"/>
  <c r="G31" i="1" s="1"/>
  <c r="H92" i="1"/>
  <c r="G92" i="1"/>
  <c r="C98" i="1" l="1"/>
  <c r="E98" i="1"/>
  <c r="H98" i="1" s="1"/>
  <c r="C99" i="1" l="1"/>
  <c r="E99" i="1"/>
  <c r="H99" i="1" s="1"/>
  <c r="C100" i="1" l="1"/>
  <c r="E100" i="1"/>
  <c r="H100" i="1" s="1"/>
  <c r="E101" i="1" l="1"/>
  <c r="H101" i="1" s="1"/>
  <c r="H102" i="1" s="1"/>
  <c r="C101" i="1"/>
</calcChain>
</file>

<file path=xl/sharedStrings.xml><?xml version="1.0" encoding="utf-8"?>
<sst xmlns="http://schemas.openxmlformats.org/spreadsheetml/2006/main" count="142" uniqueCount="127">
  <si>
    <t>DERIVATIVES - MID-TERM EXAM - Summer 2015</t>
  </si>
  <si>
    <t xml:space="preserve">Name: </t>
  </si>
  <si>
    <t>Professor Droussiotis</t>
  </si>
  <si>
    <t>+ PLEASE FILL THE LITE BLUE BOXES (THESE ARE THE BOXES THAT ARE SCORED)</t>
  </si>
  <si>
    <t>+ PLEASE DO NOT CHANGE THE LITE YELLOW INPUT BOXES AND DO NOT INSERT ROWS OR COLUMNS</t>
  </si>
  <si>
    <t>Question 1 (15 points)</t>
  </si>
  <si>
    <t>a. Assuming the each future contract is 37,500 lbs of coffee, how many contracts should Jordan Coffee enter into so that HALF of its exposure hedged for its July delivery - show calculations?</t>
  </si>
  <si>
    <t>Delivery (Units)</t>
  </si>
  <si>
    <t xml:space="preserve">a. </t>
  </si>
  <si>
    <t>number of Contract</t>
  </si>
  <si>
    <t>Price Increase/Decrese</t>
  </si>
  <si>
    <t>cents</t>
  </si>
  <si>
    <t>Future Prices</t>
  </si>
  <si>
    <t>Incr/Decr</t>
  </si>
  <si>
    <t xml:space="preserve">b. </t>
  </si>
  <si>
    <t>Units</t>
  </si>
  <si>
    <t>Revenue from Coffee Sales ($)</t>
  </si>
  <si>
    <t>Profit on Futures ($)</t>
  </si>
  <si>
    <t xml:space="preserve">  Total Proceeds ($)</t>
  </si>
  <si>
    <t>Question 2 (10 points)</t>
  </si>
  <si>
    <t>Holding:</t>
  </si>
  <si>
    <t>ounces</t>
  </si>
  <si>
    <t>Contract Short</t>
  </si>
  <si>
    <t>contract</t>
  </si>
  <si>
    <t>Ounces per contract</t>
  </si>
  <si>
    <t>ounce/contr</t>
  </si>
  <si>
    <t>Contract in ounces</t>
  </si>
  <si>
    <t>Price</t>
  </si>
  <si>
    <t>July contract</t>
  </si>
  <si>
    <t>a.</t>
  </si>
  <si>
    <t xml:space="preserve">  Basis</t>
  </si>
  <si>
    <t>Gain on Holdings</t>
  </si>
  <si>
    <t>Loss on Silver futures</t>
  </si>
  <si>
    <t>b</t>
  </si>
  <si>
    <t>Net Gain per ounce</t>
  </si>
  <si>
    <t xml:space="preserve">Net Total Gain </t>
  </si>
  <si>
    <t>Question 3 (10 points)</t>
  </si>
  <si>
    <t>a</t>
  </si>
  <si>
    <t>What is the optimal Hedge Ratio</t>
  </si>
  <si>
    <t>Plan to buy</t>
  </si>
  <si>
    <t>Expected price change</t>
  </si>
  <si>
    <t>Standard Deviation</t>
  </si>
  <si>
    <t>Correlation</t>
  </si>
  <si>
    <t>Hedge Ratio</t>
  </si>
  <si>
    <t>b,</t>
  </si>
  <si>
    <t>Contract untis:</t>
  </si>
  <si>
    <t>lbs</t>
  </si>
  <si>
    <t>Contracts</t>
  </si>
  <si>
    <t>Question 4 (15 points)</t>
  </si>
  <si>
    <t>Starwood management have looked at all the options and decided to obtain interest rate exposure equivalent to that of fixed rate debt by entering into a swap with Colonial Capital (Counterparty or “Colonial”). Starwood is already paying floating interest rate.</t>
  </si>
  <si>
    <t>Notional Amount=</t>
  </si>
  <si>
    <t>mm</t>
  </si>
  <si>
    <t>Rate Spread over LIBOR=</t>
  </si>
  <si>
    <t>%</t>
  </si>
  <si>
    <t>Swap Fixed rate=</t>
  </si>
  <si>
    <t>Years =</t>
  </si>
  <si>
    <t>years</t>
  </si>
  <si>
    <t>Payments</t>
  </si>
  <si>
    <t>per year</t>
  </si>
  <si>
    <t>Time</t>
  </si>
  <si>
    <t>LIBOR 
Rate
(%)</t>
  </si>
  <si>
    <t>LIBOR Spread
(%)</t>
  </si>
  <si>
    <t>Floating Cash Flow Paid by Colonial Capital</t>
  </si>
  <si>
    <t>Fixed Cash Flow Paid by Starwood
($ millions)</t>
  </si>
  <si>
    <t>Net Cash Flow for Starwood
($ millions)</t>
  </si>
  <si>
    <t>Net Cash Flow for Colonial Capital
($ millions)</t>
  </si>
  <si>
    <t>Total</t>
  </si>
  <si>
    <t>Question 5 (15 points)</t>
  </si>
  <si>
    <t>Morgan Stanley Investment Bank has two companies as customers who are in the process of raising funds and each has different views on the interest rate movements in the future. Company A thinks that interest rates would stay low and Company B feels that rates will rise.</t>
  </si>
  <si>
    <t>a. Show the net interest pay for both parties</t>
  </si>
  <si>
    <t>b. Show the net benefit of the swap agreement for each partner</t>
  </si>
  <si>
    <t>Company A</t>
  </si>
  <si>
    <t>Company B</t>
  </si>
  <si>
    <t>View on interest Rates</t>
  </si>
  <si>
    <t>Low</t>
  </si>
  <si>
    <t>High</t>
  </si>
  <si>
    <t>LIBOR</t>
  </si>
  <si>
    <t>Float</t>
  </si>
  <si>
    <t>Fixed</t>
  </si>
  <si>
    <t>Swap price</t>
  </si>
  <si>
    <t xml:space="preserve">  Net Pay (LIBOR Spread  or fixed)</t>
  </si>
  <si>
    <t>Benefits</t>
  </si>
  <si>
    <t>Question 6 (17 points)</t>
  </si>
  <si>
    <t xml:space="preserve">The firm wishes to guarantee the dollar value of the payments. Since the firm will make debt payments in euros, it buys the euro forward to eliminate currency exposure. </t>
  </si>
  <si>
    <t>Also calculate the PV of each debt obligation and point whether the company should hedge its position or not.</t>
  </si>
  <si>
    <t>Amount of Bond (€)</t>
  </si>
  <si>
    <t xml:space="preserve"> € Euros</t>
  </si>
  <si>
    <t>Amount of Bond ($)</t>
  </si>
  <si>
    <t>$ US</t>
  </si>
  <si>
    <t xml:space="preserve">Euro-denom. Inter. Rate (€) = </t>
  </si>
  <si>
    <t>Dollar-denom. Inter. Rate ($) =</t>
  </si>
  <si>
    <t>Spot Exchange Rate=</t>
  </si>
  <si>
    <t>US $ / €</t>
  </si>
  <si>
    <t>Term of Bonds (Years) =</t>
  </si>
  <si>
    <t>Time
 (Years)</t>
  </si>
  <si>
    <t>Unhedged Euro CF 
(€ millions)</t>
  </si>
  <si>
    <t>Forward Exchange Rate</t>
  </si>
  <si>
    <t>Unhedged Dollar Cash Flow 
($ millions)</t>
  </si>
  <si>
    <t>PV of Un-Hedged Position
($ millions)</t>
  </si>
  <si>
    <t>Present Value =</t>
  </si>
  <si>
    <t>Hedged 
US CF  
($ millions)</t>
  </si>
  <si>
    <t>PV of Hedged Position
($ millions)</t>
  </si>
  <si>
    <t>Question 7 (18 points)</t>
  </si>
  <si>
    <t>S =</t>
  </si>
  <si>
    <t>Strike 
Price 
(X)</t>
  </si>
  <si>
    <t>Total Premium Cost 
(P)</t>
  </si>
  <si>
    <t>Payoff
(per Share)</t>
  </si>
  <si>
    <t>Profit
(per share)</t>
  </si>
  <si>
    <t>* Straddle Option Premium represents the total premium for both Call and Put options</t>
  </si>
  <si>
    <t>Question 8 (5 points)</t>
  </si>
  <si>
    <t xml:space="preserve">Mr. Yesno, a customer of yours is worrying that his 300 shares of Apple Co. holdings - currently trading at $150 will drop in value by September 2015  where he needs liquidity towards a down payment of his new house. He also mention to you that he does not have any cash now to pay to hedge his position. Given the following September and October options offerings what collar strategy combination would you reccomend that Mr. Yesno do to preserve his current Apple Co. Value: </t>
  </si>
  <si>
    <t>Choose one and/or two actions by marking Buy or Sell</t>
  </si>
  <si>
    <t>Sep $150 Calls @ $7</t>
  </si>
  <si>
    <t>Oct 15 $150 Calls @ $5</t>
  </si>
  <si>
    <t>Sep $160 Calls @ $2</t>
  </si>
  <si>
    <t>SELL</t>
  </si>
  <si>
    <t>Sep $130 Calls @ $25</t>
  </si>
  <si>
    <t>Sep $150Puts @ $7</t>
  </si>
  <si>
    <t>Sep $130 Puts @ $2</t>
  </si>
  <si>
    <t>BUY</t>
  </si>
  <si>
    <t>Oct 15 $150 Puts6@ $5</t>
  </si>
  <si>
    <t>Question 9 (5 points)</t>
  </si>
  <si>
    <t xml:space="preserve">Mr. Yesno, a customer, wants to take advantage of an anouncement of a pharmaceutical company whether the FDA approved a drug so the company can start marketing. Given that this drug could contribute 60% of the revenues going forward the August anouncement is very crucial to the price of the stock. What would you recommend doing given the following options. </t>
  </si>
  <si>
    <t>Aug $100 Bull Horizontal Spread @ $10</t>
  </si>
  <si>
    <t>Aug $100 Collar @ $11</t>
  </si>
  <si>
    <t>Aug $100 Straddle @ $12</t>
  </si>
  <si>
    <t>Aug $100 Calls @ $2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</si>
</sst>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_(* #,##0_);_(* \(#,##0\);_(* &quot;-&quot;??_);_(@_)"/>
    <numFmt numFmtId="165" formatCode="_(* #,##0.0_);_(* \(#,##0.0\);_(* &quot;-&quot;??_);_(@_)"/>
    <numFmt numFmtId="166" formatCode="0.000"/>
    <numFmt numFmtId="167" formatCode="_(* #,##0_);_(* \(#,##0\);_(* &quot;-&quot;???_);_(@_)"/>
    <numFmt numFmtId="168" formatCode="_(* #,##0.0000_);_(* \(#,##0.0000\);_(* &quot;-&quot;??_);_(@_)"/>
    <numFmt numFmtId="169" formatCode="0.000%"/>
    <numFmt numFmtId="170" formatCode="_(* #,##0.000_);_(* \(#,##0.000\);_(* &quot;-&quot;??_);_(@_)"/>
  </numFmts>
  <fonts count="15" x14ac:knownFonts="1">
    <font>
      <sz val="11"/>
      <color theme="1"/>
      <name val="Calibri"/>
      <family val="2"/>
      <scheme val="minor"/>
    </font>
    <font>
      <sz val="11"/>
      <color theme="1"/>
      <name val="Calibri"/>
      <family val="2"/>
      <scheme val="minor"/>
    </font>
    <font>
      <b/>
      <sz val="14"/>
      <name val="Arial"/>
      <family val="2"/>
    </font>
    <font>
      <b/>
      <sz val="10"/>
      <color theme="1"/>
      <name val="Arial"/>
      <family val="2"/>
    </font>
    <font>
      <b/>
      <sz val="14"/>
      <color rgb="FFFF0000"/>
      <name val="Arial"/>
      <family val="2"/>
    </font>
    <font>
      <b/>
      <sz val="10"/>
      <name val="Arial"/>
      <family val="2"/>
    </font>
    <font>
      <b/>
      <u/>
      <sz val="10"/>
      <color theme="1"/>
      <name val="Arial"/>
      <family val="2"/>
    </font>
    <font>
      <b/>
      <sz val="10"/>
      <color rgb="FF0066FF"/>
      <name val="Arial"/>
      <family val="2"/>
    </font>
    <font>
      <b/>
      <sz val="10"/>
      <color indexed="12"/>
      <name val="Arial"/>
      <family val="2"/>
    </font>
    <font>
      <b/>
      <sz val="10"/>
      <color rgb="FF000000"/>
      <name val="Arial"/>
      <family val="2"/>
    </font>
    <font>
      <sz val="10"/>
      <color indexed="12"/>
      <name val="Arial"/>
      <family val="2"/>
    </font>
    <font>
      <sz val="10"/>
      <color rgb="FF0066FF"/>
      <name val="Arial"/>
      <family val="2"/>
    </font>
    <font>
      <sz val="11"/>
      <color rgb="FF0070C0"/>
      <name val="Calibri"/>
      <family val="2"/>
      <scheme val="minor"/>
    </font>
    <font>
      <b/>
      <sz val="10"/>
      <color rgb="FF0070C0"/>
      <name val="Arial"/>
      <family val="2"/>
    </font>
    <font>
      <b/>
      <sz val="16"/>
      <color theme="1"/>
      <name val="Arial"/>
      <family val="2"/>
    </font>
  </fonts>
  <fills count="7">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FFFF99"/>
        <bgColor indexed="64"/>
      </patternFill>
    </fill>
    <fill>
      <patternFill patternType="solid">
        <fgColor theme="4" tint="0.79998168889431442"/>
        <bgColor indexed="64"/>
      </patternFill>
    </fill>
    <fill>
      <patternFill patternType="solid">
        <fgColor indexed="13"/>
        <bgColor indexed="64"/>
      </patternFill>
    </fill>
  </fills>
  <borders count="22">
    <border>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0" fontId="2" fillId="0" borderId="0" xfId="0" applyFont="1" applyAlignment="1">
      <alignment horizontal="left" vertical="center"/>
    </xf>
    <xf numFmtId="0" fontId="4" fillId="2" borderId="1" xfId="0" applyFont="1" applyFill="1" applyBorder="1"/>
    <xf numFmtId="0" fontId="2" fillId="0" borderId="0" xfId="0" applyFont="1" applyAlignment="1">
      <alignment horizontal="center" vertical="center"/>
    </xf>
    <xf numFmtId="0" fontId="2" fillId="0" borderId="0" xfId="0" applyFont="1" applyAlignment="1">
      <alignment horizontal="left" vertical="center"/>
    </xf>
    <xf numFmtId="0" fontId="2" fillId="3" borderId="2" xfId="0" applyFont="1" applyFill="1" applyBorder="1" applyAlignment="1">
      <alignment horizontal="left" vertical="center"/>
    </xf>
    <xf numFmtId="0" fontId="0" fillId="3" borderId="3" xfId="0" applyFill="1" applyBorder="1" applyAlignment="1">
      <alignment horizontal="left"/>
    </xf>
    <xf numFmtId="0" fontId="0" fillId="3" borderId="4" xfId="0" applyFill="1" applyBorder="1" applyAlignment="1">
      <alignment horizontal="left"/>
    </xf>
    <xf numFmtId="0" fontId="4" fillId="0" borderId="0" xfId="0" quotePrefix="1" applyFont="1"/>
    <xf numFmtId="0" fontId="5" fillId="0" borderId="0" xfId="0" applyFont="1"/>
    <xf numFmtId="0" fontId="6" fillId="0" borderId="0" xfId="0" applyFont="1" applyAlignment="1">
      <alignment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wrapText="1"/>
    </xf>
    <xf numFmtId="0" fontId="3" fillId="4" borderId="11" xfId="0" applyFont="1" applyFill="1" applyBorder="1" applyAlignment="1">
      <alignment wrapText="1"/>
    </xf>
    <xf numFmtId="0" fontId="3" fillId="4" borderId="12" xfId="0" applyFont="1" applyFill="1" applyBorder="1" applyAlignment="1">
      <alignment wrapText="1"/>
    </xf>
    <xf numFmtId="0" fontId="7" fillId="4" borderId="13" xfId="0" applyFont="1" applyFill="1" applyBorder="1"/>
    <xf numFmtId="164" fontId="7" fillId="4" borderId="14" xfId="1" applyNumberFormat="1" applyFont="1" applyFill="1" applyBorder="1"/>
    <xf numFmtId="164" fontId="0" fillId="0" borderId="0" xfId="1" applyNumberFormat="1" applyFont="1"/>
    <xf numFmtId="0" fontId="0" fillId="0" borderId="0" xfId="0" applyAlignment="1">
      <alignment horizontal="right"/>
    </xf>
    <xf numFmtId="0" fontId="5" fillId="5" borderId="2" xfId="0" applyFont="1" applyFill="1" applyBorder="1"/>
    <xf numFmtId="164" fontId="5" fillId="5" borderId="4" xfId="1" applyNumberFormat="1" applyFont="1" applyFill="1" applyBorder="1"/>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7" fillId="4" borderId="3" xfId="0" applyFont="1" applyFill="1" applyBorder="1"/>
    <xf numFmtId="0" fontId="7" fillId="4" borderId="4" xfId="0" applyFont="1" applyFill="1" applyBorder="1"/>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5" borderId="15" xfId="0" applyFont="1" applyFill="1" applyBorder="1" applyAlignment="1">
      <alignment horizontal="center"/>
    </xf>
    <xf numFmtId="43" fontId="5" fillId="5" borderId="16" xfId="1" applyFont="1" applyFill="1" applyBorder="1" applyAlignment="1">
      <alignment horizontal="center"/>
    </xf>
    <xf numFmtId="43" fontId="5" fillId="5" borderId="16" xfId="1" applyFont="1" applyFill="1" applyBorder="1" applyAlignment="1">
      <alignment horizontal="left" indent="2"/>
    </xf>
    <xf numFmtId="43" fontId="8" fillId="4" borderId="16" xfId="1" applyFont="1" applyFill="1" applyBorder="1" applyAlignment="1">
      <alignment horizontal="left" indent="2"/>
    </xf>
    <xf numFmtId="0" fontId="0" fillId="0" borderId="17" xfId="0" applyBorder="1"/>
    <xf numFmtId="164" fontId="5" fillId="5" borderId="18" xfId="0" applyNumberFormat="1" applyFont="1" applyFill="1" applyBorder="1"/>
    <xf numFmtId="164" fontId="0" fillId="5" borderId="18" xfId="0" applyNumberFormat="1" applyFill="1" applyBorder="1"/>
    <xf numFmtId="164" fontId="5" fillId="5" borderId="17" xfId="0" applyNumberFormat="1" applyFont="1" applyFill="1" applyBorder="1"/>
    <xf numFmtId="164" fontId="0" fillId="5" borderId="17" xfId="0" applyNumberFormat="1" applyFill="1" applyBorder="1"/>
    <xf numFmtId="0" fontId="0" fillId="0" borderId="19" xfId="0" applyBorder="1"/>
    <xf numFmtId="0" fontId="5" fillId="5" borderId="19" xfId="0" applyFont="1" applyFill="1" applyBorder="1"/>
    <xf numFmtId="164" fontId="0" fillId="5" borderId="19" xfId="0" applyNumberFormat="1" applyFill="1" applyBorder="1"/>
    <xf numFmtId="0" fontId="0" fillId="0" borderId="11" xfId="0" applyBorder="1"/>
    <xf numFmtId="0" fontId="6" fillId="0" borderId="0" xfId="0" applyFont="1"/>
    <xf numFmtId="0" fontId="0" fillId="4" borderId="5" xfId="0" applyFill="1" applyBorder="1"/>
    <xf numFmtId="0" fontId="0" fillId="4" borderId="6" xfId="0" applyFill="1" applyBorder="1"/>
    <xf numFmtId="0" fontId="0" fillId="4" borderId="7" xfId="0" applyFill="1" applyBorder="1"/>
    <xf numFmtId="0" fontId="0" fillId="4" borderId="8" xfId="0" applyFill="1" applyBorder="1"/>
    <xf numFmtId="164" fontId="0" fillId="4" borderId="0" xfId="1" applyNumberFormat="1" applyFont="1" applyFill="1" applyBorder="1"/>
    <xf numFmtId="0" fontId="0" fillId="4" borderId="9" xfId="0" applyFill="1" applyBorder="1"/>
    <xf numFmtId="0" fontId="0" fillId="4" borderId="10" xfId="0" applyFill="1" applyBorder="1"/>
    <xf numFmtId="164" fontId="0" fillId="4" borderId="20" xfId="1" applyNumberFormat="1" applyFont="1" applyFill="1" applyBorder="1"/>
    <xf numFmtId="0" fontId="0" fillId="4" borderId="12" xfId="0" applyFill="1" applyBorder="1"/>
    <xf numFmtId="0" fontId="9" fillId="0" borderId="0" xfId="0" applyFont="1"/>
    <xf numFmtId="44" fontId="10" fillId="0" borderId="0" xfId="2" applyFont="1"/>
    <xf numFmtId="44" fontId="10" fillId="4" borderId="7" xfId="2" applyFont="1" applyFill="1" applyBorder="1"/>
    <xf numFmtId="44" fontId="10" fillId="4" borderId="12" xfId="2" applyFont="1" applyFill="1" applyBorder="1"/>
    <xf numFmtId="44" fontId="5" fillId="5" borderId="4" xfId="0" applyNumberFormat="1" applyFont="1" applyFill="1" applyBorder="1"/>
    <xf numFmtId="165" fontId="11" fillId="0" borderId="0" xfId="1" applyNumberFormat="1" applyFont="1"/>
    <xf numFmtId="43" fontId="5" fillId="5" borderId="4" xfId="1" applyFont="1" applyFill="1" applyBorder="1"/>
    <xf numFmtId="0" fontId="0" fillId="4" borderId="2" xfId="0" applyFill="1" applyBorder="1"/>
    <xf numFmtId="0" fontId="9" fillId="0" borderId="0" xfId="0" applyFont="1" applyAlignment="1">
      <alignment horizontal="left" vertical="center" readingOrder="1"/>
    </xf>
    <xf numFmtId="166" fontId="5" fillId="5" borderId="4" xfId="0" applyNumberFormat="1" applyFont="1" applyFill="1" applyBorder="1"/>
    <xf numFmtId="0" fontId="0" fillId="0" borderId="0" xfId="0" applyAlignment="1">
      <alignment horizontal="left" vertical="top"/>
    </xf>
    <xf numFmtId="164" fontId="10" fillId="4" borderId="3" xfId="1" applyNumberFormat="1" applyFont="1" applyFill="1" applyBorder="1"/>
    <xf numFmtId="0" fontId="0" fillId="4" borderId="4" xfId="0" applyFill="1" applyBorder="1"/>
    <xf numFmtId="164" fontId="0" fillId="0" borderId="0" xfId="0" applyNumberFormat="1"/>
    <xf numFmtId="167" fontId="5" fillId="5" borderId="4" xfId="0" applyNumberFormat="1" applyFont="1" applyFill="1" applyBorder="1"/>
    <xf numFmtId="0" fontId="3" fillId="4" borderId="5" xfId="0" applyFont="1" applyFill="1" applyBorder="1" applyAlignment="1" applyProtection="1">
      <alignment horizontal="left" vertical="top" wrapText="1"/>
    </xf>
    <xf numFmtId="0" fontId="3" fillId="4" borderId="6" xfId="0" applyFont="1" applyFill="1" applyBorder="1" applyAlignment="1" applyProtection="1">
      <alignment horizontal="left" vertical="top" wrapText="1"/>
    </xf>
    <xf numFmtId="0" fontId="3" fillId="4" borderId="7" xfId="0" applyFont="1" applyFill="1" applyBorder="1" applyAlignment="1" applyProtection="1">
      <alignment horizontal="left" vertical="top" wrapText="1"/>
    </xf>
    <xf numFmtId="0" fontId="3" fillId="4" borderId="10" xfId="0" applyFont="1" applyFill="1" applyBorder="1" applyAlignment="1">
      <alignment vertical="top" wrapText="1"/>
    </xf>
    <xf numFmtId="0" fontId="3" fillId="4" borderId="11" xfId="0" applyFont="1" applyFill="1" applyBorder="1" applyAlignment="1">
      <alignment vertical="top" wrapText="1"/>
    </xf>
    <xf numFmtId="0" fontId="3" fillId="4" borderId="12" xfId="0" applyFont="1" applyFill="1" applyBorder="1" applyAlignment="1">
      <alignment vertical="top" wrapText="1"/>
    </xf>
    <xf numFmtId="0" fontId="3" fillId="4" borderId="5" xfId="0" applyFont="1" applyFill="1" applyBorder="1" applyAlignment="1">
      <alignment horizontal="right"/>
    </xf>
    <xf numFmtId="0" fontId="3" fillId="4" borderId="7" xfId="0" applyFont="1" applyFill="1" applyBorder="1"/>
    <xf numFmtId="0" fontId="3" fillId="4" borderId="8" xfId="0" applyFont="1" applyFill="1" applyBorder="1" applyAlignment="1">
      <alignment horizontal="right"/>
    </xf>
    <xf numFmtId="0" fontId="3" fillId="4" borderId="9" xfId="0" applyFont="1" applyFill="1" applyBorder="1"/>
    <xf numFmtId="0" fontId="5" fillId="0" borderId="0" xfId="0" applyFont="1" applyAlignment="1">
      <alignment horizontal="center"/>
    </xf>
    <xf numFmtId="0" fontId="3" fillId="4" borderId="10" xfId="0" applyFont="1" applyFill="1" applyBorder="1" applyAlignment="1">
      <alignment horizontal="right"/>
    </xf>
    <xf numFmtId="0" fontId="3" fillId="4" borderId="12" xfId="0" applyFont="1" applyFill="1" applyBorder="1"/>
    <xf numFmtId="0" fontId="5" fillId="6" borderId="17" xfId="0" applyFont="1" applyFill="1" applyBorder="1" applyAlignment="1">
      <alignment horizontal="center" wrapText="1"/>
    </xf>
    <xf numFmtId="0" fontId="0" fillId="0" borderId="17" xfId="0" applyBorder="1" applyAlignment="1">
      <alignment horizontal="center"/>
    </xf>
    <xf numFmtId="10" fontId="0" fillId="5" borderId="17" xfId="0" applyNumberFormat="1" applyFill="1" applyBorder="1" applyAlignment="1">
      <alignment horizontal="center"/>
    </xf>
    <xf numFmtId="168" fontId="0" fillId="5" borderId="17" xfId="0" applyNumberFormat="1" applyFill="1" applyBorder="1"/>
    <xf numFmtId="10" fontId="0" fillId="5" borderId="17" xfId="3" applyNumberFormat="1" applyFont="1" applyFill="1" applyBorder="1" applyAlignment="1">
      <alignment horizontal="center"/>
    </xf>
    <xf numFmtId="0" fontId="0" fillId="0" borderId="0" xfId="0" applyBorder="1" applyAlignment="1">
      <alignment horizontal="center"/>
    </xf>
    <xf numFmtId="0" fontId="3" fillId="4" borderId="5" xfId="0" applyFont="1" applyFill="1" applyBorder="1" applyAlignment="1">
      <alignment vertical="top" wrapText="1"/>
    </xf>
    <xf numFmtId="0" fontId="3" fillId="4" borderId="6" xfId="0" applyFont="1" applyFill="1" applyBorder="1" applyAlignment="1">
      <alignment vertical="top" wrapText="1"/>
    </xf>
    <xf numFmtId="0" fontId="3" fillId="4" borderId="7" xfId="0" applyFont="1" applyFill="1" applyBorder="1" applyAlignment="1">
      <alignment vertical="top" wrapText="1"/>
    </xf>
    <xf numFmtId="0" fontId="3" fillId="4" borderId="8" xfId="0" applyFont="1" applyFill="1" applyBorder="1" applyAlignment="1">
      <alignment vertical="top" wrapText="1"/>
    </xf>
    <xf numFmtId="0" fontId="3" fillId="4" borderId="0" xfId="0" applyFont="1" applyFill="1" applyBorder="1" applyAlignment="1">
      <alignment vertical="top" wrapText="1"/>
    </xf>
    <xf numFmtId="0" fontId="3" fillId="4" borderId="9" xfId="0" applyFont="1" applyFill="1" applyBorder="1" applyAlignment="1">
      <alignment vertical="top" wrapText="1"/>
    </xf>
    <xf numFmtId="0" fontId="3" fillId="4" borderId="8" xfId="0" applyFont="1" applyFill="1" applyBorder="1" applyAlignment="1">
      <alignment vertical="top" wrapText="1"/>
    </xf>
    <xf numFmtId="0" fontId="3" fillId="4" borderId="0" xfId="0" applyFont="1" applyFill="1" applyBorder="1" applyAlignment="1">
      <alignment vertical="top" wrapText="1"/>
    </xf>
    <xf numFmtId="0" fontId="3" fillId="4" borderId="9" xfId="0" applyFont="1" applyFill="1" applyBorder="1" applyAlignment="1">
      <alignment vertical="top" wrapText="1"/>
    </xf>
    <xf numFmtId="0" fontId="5" fillId="6" borderId="11" xfId="0" applyFont="1" applyFill="1" applyBorder="1"/>
    <xf numFmtId="0" fontId="3" fillId="4" borderId="5" xfId="0" applyFont="1" applyFill="1" applyBorder="1"/>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4" borderId="8" xfId="0" applyFont="1" applyFill="1" applyBorder="1"/>
    <xf numFmtId="10" fontId="3" fillId="4" borderId="0" xfId="0" applyNumberFormat="1" applyFont="1" applyFill="1" applyBorder="1" applyAlignment="1">
      <alignment horizontal="center"/>
    </xf>
    <xf numFmtId="10" fontId="3" fillId="4" borderId="9" xfId="0" applyNumberFormat="1" applyFont="1" applyFill="1" applyBorder="1" applyAlignment="1">
      <alignment horizontal="center"/>
    </xf>
    <xf numFmtId="0" fontId="3" fillId="4" borderId="10" xfId="0" applyFont="1" applyFill="1" applyBorder="1"/>
    <xf numFmtId="0" fontId="0" fillId="0" borderId="0" xfId="0" applyAlignment="1">
      <alignment horizontal="center"/>
    </xf>
    <xf numFmtId="10" fontId="0" fillId="0" borderId="0" xfId="0" applyNumberFormat="1" applyAlignment="1">
      <alignment horizontal="center"/>
    </xf>
    <xf numFmtId="169" fontId="5" fillId="5" borderId="3" xfId="3" applyNumberFormat="1" applyFont="1" applyFill="1" applyBorder="1" applyAlignment="1">
      <alignment horizontal="center"/>
    </xf>
    <xf numFmtId="10" fontId="5" fillId="5" borderId="4" xfId="0" applyNumberFormat="1" applyFont="1" applyFill="1" applyBorder="1" applyAlignment="1">
      <alignment horizontal="center"/>
    </xf>
    <xf numFmtId="10" fontId="5" fillId="5" borderId="3" xfId="0" applyNumberFormat="1" applyFont="1" applyFill="1" applyBorder="1" applyAlignment="1">
      <alignment horizontal="center"/>
    </xf>
    <xf numFmtId="0" fontId="0" fillId="4" borderId="17" xfId="0" applyFill="1" applyBorder="1" applyAlignment="1">
      <alignment horizontal="center"/>
    </xf>
    <xf numFmtId="170" fontId="0" fillId="5" borderId="17" xfId="1" applyNumberFormat="1" applyFont="1" applyFill="1" applyBorder="1"/>
    <xf numFmtId="170" fontId="11" fillId="4" borderId="17" xfId="0" applyNumberFormat="1" applyFont="1" applyFill="1" applyBorder="1" applyAlignment="1">
      <alignment horizontal="center"/>
    </xf>
    <xf numFmtId="170" fontId="0" fillId="5" borderId="17" xfId="0" applyNumberFormat="1" applyFill="1" applyBorder="1"/>
    <xf numFmtId="170" fontId="5" fillId="5" borderId="17" xfId="1" applyNumberFormat="1" applyFont="1" applyFill="1" applyBorder="1"/>
    <xf numFmtId="170" fontId="5" fillId="5" borderId="17" xfId="0" applyNumberFormat="1" applyFont="1" applyFill="1" applyBorder="1"/>
    <xf numFmtId="43" fontId="5" fillId="5" borderId="17" xfId="0" applyNumberFormat="1" applyFont="1" applyFill="1" applyBorder="1"/>
    <xf numFmtId="43" fontId="0" fillId="0" borderId="0" xfId="0" applyNumberFormat="1"/>
    <xf numFmtId="43" fontId="5" fillId="6" borderId="17" xfId="0" applyNumberFormat="1" applyFont="1" applyFill="1" applyBorder="1" applyAlignment="1">
      <alignment horizontal="center" wrapText="1"/>
    </xf>
    <xf numFmtId="0" fontId="5" fillId="6" borderId="17" xfId="0" applyFont="1" applyFill="1" applyBorder="1"/>
    <xf numFmtId="170" fontId="5" fillId="6" borderId="17" xfId="0" applyNumberFormat="1" applyFont="1" applyFill="1" applyBorder="1"/>
    <xf numFmtId="0" fontId="3" fillId="0" borderId="0" xfId="0" applyFont="1"/>
    <xf numFmtId="0" fontId="3" fillId="4" borderId="0" xfId="0" applyFont="1" applyFill="1" applyAlignment="1">
      <alignment vertical="top" wrapText="1"/>
    </xf>
    <xf numFmtId="0" fontId="5" fillId="0" borderId="0" xfId="0" applyFont="1" applyAlignment="1">
      <alignment horizontal="right"/>
    </xf>
    <xf numFmtId="0" fontId="0" fillId="4" borderId="17" xfId="0" applyFill="1" applyBorder="1"/>
    <xf numFmtId="44" fontId="11" fillId="4" borderId="17" xfId="0" applyNumberFormat="1" applyFont="1" applyFill="1" applyBorder="1" applyAlignment="1">
      <alignment horizontal="center"/>
    </xf>
    <xf numFmtId="2" fontId="0" fillId="5" borderId="17" xfId="0" applyNumberFormat="1" applyFill="1" applyBorder="1" applyAlignment="1">
      <alignment horizontal="center"/>
    </xf>
    <xf numFmtId="0" fontId="0" fillId="0" borderId="0" xfId="0" applyFill="1" applyBorder="1"/>
    <xf numFmtId="2" fontId="0" fillId="0" borderId="0" xfId="0" applyNumberFormat="1" applyBorder="1" applyAlignment="1">
      <alignment horizontal="center"/>
    </xf>
    <xf numFmtId="0" fontId="0" fillId="0" borderId="0" xfId="0" applyFill="1"/>
    <xf numFmtId="0" fontId="3" fillId="0" borderId="0" xfId="0" applyFont="1" applyFill="1" applyAlignment="1">
      <alignment vertical="top" wrapText="1"/>
    </xf>
    <xf numFmtId="0" fontId="3" fillId="3" borderId="17" xfId="0" applyFont="1" applyFill="1" applyBorder="1" applyAlignment="1">
      <alignment horizontal="center" wrapText="1"/>
    </xf>
    <xf numFmtId="0" fontId="0" fillId="3" borderId="17" xfId="0" applyFill="1" applyBorder="1"/>
    <xf numFmtId="0" fontId="0" fillId="4" borderId="17" xfId="0" applyFill="1" applyBorder="1" applyAlignment="1">
      <alignment wrapText="1"/>
    </xf>
    <xf numFmtId="0" fontId="4" fillId="2" borderId="21" xfId="0" applyFont="1" applyFill="1" applyBorder="1"/>
    <xf numFmtId="164" fontId="12" fillId="4" borderId="0" xfId="1" applyNumberFormat="1" applyFont="1" applyFill="1" applyBorder="1"/>
    <xf numFmtId="164" fontId="12" fillId="4" borderId="4" xfId="1" applyNumberFormat="1" applyFont="1" applyFill="1" applyBorder="1"/>
    <xf numFmtId="0" fontId="12" fillId="0" borderId="0" xfId="0" applyFont="1"/>
    <xf numFmtId="44" fontId="13" fillId="4" borderId="6" xfId="2" applyFont="1" applyFill="1" applyBorder="1"/>
    <xf numFmtId="43" fontId="13" fillId="4" borderId="0" xfId="1" applyFont="1" applyFill="1" applyBorder="1"/>
    <xf numFmtId="43" fontId="13" fillId="4" borderId="0" xfId="1" applyFont="1" applyFill="1" applyBorder="1" applyAlignment="1">
      <alignment horizontal="center"/>
    </xf>
    <xf numFmtId="0" fontId="13" fillId="4" borderId="0" xfId="0" applyFont="1" applyFill="1" applyBorder="1" applyAlignment="1">
      <alignment horizontal="right"/>
    </xf>
    <xf numFmtId="0" fontId="13" fillId="4" borderId="11" xfId="0" applyFont="1" applyFill="1" applyBorder="1" applyAlignment="1">
      <alignment horizontal="right"/>
    </xf>
    <xf numFmtId="10" fontId="13" fillId="4" borderId="0" xfId="0" applyNumberFormat="1" applyFont="1" applyFill="1" applyBorder="1" applyAlignment="1">
      <alignment horizontal="center"/>
    </xf>
    <xf numFmtId="10" fontId="13" fillId="4" borderId="9" xfId="0" applyNumberFormat="1" applyFont="1" applyFill="1" applyBorder="1" applyAlignment="1">
      <alignment horizontal="center"/>
    </xf>
    <xf numFmtId="9" fontId="13" fillId="4" borderId="0" xfId="0" applyNumberFormat="1" applyFont="1" applyFill="1" applyBorder="1" applyAlignment="1">
      <alignment horizontal="center"/>
    </xf>
    <xf numFmtId="10" fontId="13" fillId="4" borderId="11" xfId="0" applyNumberFormat="1" applyFont="1" applyFill="1" applyBorder="1" applyAlignment="1">
      <alignment horizontal="center"/>
    </xf>
    <xf numFmtId="10" fontId="13" fillId="4" borderId="12" xfId="0" applyNumberFormat="1" applyFont="1" applyFill="1" applyBorder="1" applyAlignment="1">
      <alignment horizontal="center"/>
    </xf>
    <xf numFmtId="164" fontId="13" fillId="4" borderId="6" xfId="1" applyNumberFormat="1" applyFont="1" applyFill="1" applyBorder="1"/>
    <xf numFmtId="164" fontId="13" fillId="4" borderId="0" xfId="1" applyNumberFormat="1" applyFont="1" applyFill="1" applyBorder="1"/>
    <xf numFmtId="10" fontId="13" fillId="4" borderId="0" xfId="0" applyNumberFormat="1" applyFont="1" applyFill="1" applyBorder="1"/>
    <xf numFmtId="0" fontId="13" fillId="4" borderId="0" xfId="0" applyFont="1" applyFill="1" applyBorder="1"/>
    <xf numFmtId="0" fontId="13" fillId="4" borderId="11" xfId="0" applyFont="1" applyFill="1" applyBorder="1"/>
    <xf numFmtId="44" fontId="13" fillId="0" borderId="0" xfId="0" applyNumberFormat="1" applyFont="1" applyFill="1" applyBorder="1" applyAlignment="1">
      <alignment horizontal="center"/>
    </xf>
    <xf numFmtId="0" fontId="14" fillId="2" borderId="0" xfId="0" applyFont="1" applyFill="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DER%20Mid%20Term%20Exam%20-%20Summer%202015%20-%20A1%20-Answ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nswers"/>
      <sheetName val="Grade"/>
    </sheetNames>
    <sheetDataSet>
      <sheetData sheetId="0">
        <row r="1">
          <cell r="K1" t="str">
            <v>A2</v>
          </cell>
        </row>
        <row r="22">
          <cell r="AZ22">
            <v>25</v>
          </cell>
        </row>
        <row r="160">
          <cell r="AY160" t="str">
            <v>Call Option</v>
          </cell>
        </row>
        <row r="161">
          <cell r="AY161" t="str">
            <v>Put Option</v>
          </cell>
        </row>
        <row r="162">
          <cell r="AY162" t="str">
            <v>Call Option</v>
          </cell>
        </row>
        <row r="163">
          <cell r="AY163" t="str">
            <v>Put Option</v>
          </cell>
        </row>
        <row r="164">
          <cell r="AY164" t="str">
            <v>Call Option</v>
          </cell>
        </row>
        <row r="165">
          <cell r="AY165" t="str">
            <v>Put Option</v>
          </cell>
        </row>
        <row r="166">
          <cell r="AY166" t="str">
            <v>Straddle Option *</v>
          </cell>
        </row>
        <row r="167">
          <cell r="AY167" t="str">
            <v>Straddle Option *</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tabSelected="1" workbookViewId="0">
      <selection activeCell="I17" sqref="I17"/>
    </sheetView>
  </sheetViews>
  <sheetFormatPr defaultRowHeight="14.5" x14ac:dyDescent="0.35"/>
  <cols>
    <col min="1" max="1" width="4.1796875" customWidth="1"/>
    <col min="2" max="2" width="6.1796875" customWidth="1"/>
    <col min="3" max="3" width="30.81640625" customWidth="1"/>
    <col min="4" max="4" width="12.54296875" customWidth="1"/>
    <col min="5" max="5" width="13.453125" customWidth="1"/>
    <col min="6" max="6" width="14" customWidth="1"/>
    <col min="7" max="7" width="13.81640625" customWidth="1"/>
    <col min="8" max="8" width="12.54296875" customWidth="1"/>
    <col min="9" max="9" width="39.54296875" customWidth="1"/>
    <col min="20" max="20" width="15.1796875" customWidth="1"/>
    <col min="257" max="257" width="4.1796875" customWidth="1"/>
    <col min="258" max="258" width="6.81640625" customWidth="1"/>
    <col min="259" max="259" width="25.7265625" customWidth="1"/>
    <col min="260" max="260" width="12.54296875" customWidth="1"/>
    <col min="261" max="261" width="13.453125" customWidth="1"/>
    <col min="262" max="262" width="14" customWidth="1"/>
    <col min="263" max="263" width="13.81640625" customWidth="1"/>
    <col min="264" max="264" width="12.54296875" customWidth="1"/>
    <col min="265" max="265" width="34.26953125" customWidth="1"/>
    <col min="513" max="513" width="4.1796875" customWidth="1"/>
    <col min="514" max="514" width="6.81640625" customWidth="1"/>
    <col min="515" max="515" width="25.7265625" customWidth="1"/>
    <col min="516" max="516" width="12.54296875" customWidth="1"/>
    <col min="517" max="517" width="13.453125" customWidth="1"/>
    <col min="518" max="518" width="14" customWidth="1"/>
    <col min="519" max="519" width="13.81640625" customWidth="1"/>
    <col min="520" max="520" width="12.54296875" customWidth="1"/>
    <col min="521" max="521" width="34.26953125" customWidth="1"/>
    <col min="769" max="769" width="4.1796875" customWidth="1"/>
    <col min="770" max="770" width="6.81640625" customWidth="1"/>
    <col min="771" max="771" width="25.7265625" customWidth="1"/>
    <col min="772" max="772" width="12.54296875" customWidth="1"/>
    <col min="773" max="773" width="13.453125" customWidth="1"/>
    <col min="774" max="774" width="14" customWidth="1"/>
    <col min="775" max="775" width="13.81640625" customWidth="1"/>
    <col min="776" max="776" width="12.54296875" customWidth="1"/>
    <col min="777" max="777" width="34.26953125" customWidth="1"/>
    <col min="1025" max="1025" width="4.1796875" customWidth="1"/>
    <col min="1026" max="1026" width="6.81640625" customWidth="1"/>
    <col min="1027" max="1027" width="25.7265625" customWidth="1"/>
    <col min="1028" max="1028" width="12.54296875" customWidth="1"/>
    <col min="1029" max="1029" width="13.453125" customWidth="1"/>
    <col min="1030" max="1030" width="14" customWidth="1"/>
    <col min="1031" max="1031" width="13.81640625" customWidth="1"/>
    <col min="1032" max="1032" width="12.54296875" customWidth="1"/>
    <col min="1033" max="1033" width="34.26953125" customWidth="1"/>
    <col min="1281" max="1281" width="4.1796875" customWidth="1"/>
    <col min="1282" max="1282" width="6.81640625" customWidth="1"/>
    <col min="1283" max="1283" width="25.7265625" customWidth="1"/>
    <col min="1284" max="1284" width="12.54296875" customWidth="1"/>
    <col min="1285" max="1285" width="13.453125" customWidth="1"/>
    <col min="1286" max="1286" width="14" customWidth="1"/>
    <col min="1287" max="1287" width="13.81640625" customWidth="1"/>
    <col min="1288" max="1288" width="12.54296875" customWidth="1"/>
    <col min="1289" max="1289" width="34.26953125" customWidth="1"/>
    <col min="1537" max="1537" width="4.1796875" customWidth="1"/>
    <col min="1538" max="1538" width="6.81640625" customWidth="1"/>
    <col min="1539" max="1539" width="25.7265625" customWidth="1"/>
    <col min="1540" max="1540" width="12.54296875" customWidth="1"/>
    <col min="1541" max="1541" width="13.453125" customWidth="1"/>
    <col min="1542" max="1542" width="14" customWidth="1"/>
    <col min="1543" max="1543" width="13.81640625" customWidth="1"/>
    <col min="1544" max="1544" width="12.54296875" customWidth="1"/>
    <col min="1545" max="1545" width="34.26953125" customWidth="1"/>
    <col min="1793" max="1793" width="4.1796875" customWidth="1"/>
    <col min="1794" max="1794" width="6.81640625" customWidth="1"/>
    <col min="1795" max="1795" width="25.7265625" customWidth="1"/>
    <col min="1796" max="1796" width="12.54296875" customWidth="1"/>
    <col min="1797" max="1797" width="13.453125" customWidth="1"/>
    <col min="1798" max="1798" width="14" customWidth="1"/>
    <col min="1799" max="1799" width="13.81640625" customWidth="1"/>
    <col min="1800" max="1800" width="12.54296875" customWidth="1"/>
    <col min="1801" max="1801" width="34.26953125" customWidth="1"/>
    <col min="2049" max="2049" width="4.1796875" customWidth="1"/>
    <col min="2050" max="2050" width="6.81640625" customWidth="1"/>
    <col min="2051" max="2051" width="25.7265625" customWidth="1"/>
    <col min="2052" max="2052" width="12.54296875" customWidth="1"/>
    <col min="2053" max="2053" width="13.453125" customWidth="1"/>
    <col min="2054" max="2054" width="14" customWidth="1"/>
    <col min="2055" max="2055" width="13.81640625" customWidth="1"/>
    <col min="2056" max="2056" width="12.54296875" customWidth="1"/>
    <col min="2057" max="2057" width="34.26953125" customWidth="1"/>
    <col min="2305" max="2305" width="4.1796875" customWidth="1"/>
    <col min="2306" max="2306" width="6.81640625" customWidth="1"/>
    <col min="2307" max="2307" width="25.7265625" customWidth="1"/>
    <col min="2308" max="2308" width="12.54296875" customWidth="1"/>
    <col min="2309" max="2309" width="13.453125" customWidth="1"/>
    <col min="2310" max="2310" width="14" customWidth="1"/>
    <col min="2311" max="2311" width="13.81640625" customWidth="1"/>
    <col min="2312" max="2312" width="12.54296875" customWidth="1"/>
    <col min="2313" max="2313" width="34.26953125" customWidth="1"/>
    <col min="2561" max="2561" width="4.1796875" customWidth="1"/>
    <col min="2562" max="2562" width="6.81640625" customWidth="1"/>
    <col min="2563" max="2563" width="25.7265625" customWidth="1"/>
    <col min="2564" max="2564" width="12.54296875" customWidth="1"/>
    <col min="2565" max="2565" width="13.453125" customWidth="1"/>
    <col min="2566" max="2566" width="14" customWidth="1"/>
    <col min="2567" max="2567" width="13.81640625" customWidth="1"/>
    <col min="2568" max="2568" width="12.54296875" customWidth="1"/>
    <col min="2569" max="2569" width="34.26953125" customWidth="1"/>
    <col min="2817" max="2817" width="4.1796875" customWidth="1"/>
    <col min="2818" max="2818" width="6.81640625" customWidth="1"/>
    <col min="2819" max="2819" width="25.7265625" customWidth="1"/>
    <col min="2820" max="2820" width="12.54296875" customWidth="1"/>
    <col min="2821" max="2821" width="13.453125" customWidth="1"/>
    <col min="2822" max="2822" width="14" customWidth="1"/>
    <col min="2823" max="2823" width="13.81640625" customWidth="1"/>
    <col min="2824" max="2824" width="12.54296875" customWidth="1"/>
    <col min="2825" max="2825" width="34.26953125" customWidth="1"/>
    <col min="3073" max="3073" width="4.1796875" customWidth="1"/>
    <col min="3074" max="3074" width="6.81640625" customWidth="1"/>
    <col min="3075" max="3075" width="25.7265625" customWidth="1"/>
    <col min="3076" max="3076" width="12.54296875" customWidth="1"/>
    <col min="3077" max="3077" width="13.453125" customWidth="1"/>
    <col min="3078" max="3078" width="14" customWidth="1"/>
    <col min="3079" max="3079" width="13.81640625" customWidth="1"/>
    <col min="3080" max="3080" width="12.54296875" customWidth="1"/>
    <col min="3081" max="3081" width="34.26953125" customWidth="1"/>
    <col min="3329" max="3329" width="4.1796875" customWidth="1"/>
    <col min="3330" max="3330" width="6.81640625" customWidth="1"/>
    <col min="3331" max="3331" width="25.7265625" customWidth="1"/>
    <col min="3332" max="3332" width="12.54296875" customWidth="1"/>
    <col min="3333" max="3333" width="13.453125" customWidth="1"/>
    <col min="3334" max="3334" width="14" customWidth="1"/>
    <col min="3335" max="3335" width="13.81640625" customWidth="1"/>
    <col min="3336" max="3336" width="12.54296875" customWidth="1"/>
    <col min="3337" max="3337" width="34.26953125" customWidth="1"/>
    <col min="3585" max="3585" width="4.1796875" customWidth="1"/>
    <col min="3586" max="3586" width="6.81640625" customWidth="1"/>
    <col min="3587" max="3587" width="25.7265625" customWidth="1"/>
    <col min="3588" max="3588" width="12.54296875" customWidth="1"/>
    <col min="3589" max="3589" width="13.453125" customWidth="1"/>
    <col min="3590" max="3590" width="14" customWidth="1"/>
    <col min="3591" max="3591" width="13.81640625" customWidth="1"/>
    <col min="3592" max="3592" width="12.54296875" customWidth="1"/>
    <col min="3593" max="3593" width="34.26953125" customWidth="1"/>
    <col min="3841" max="3841" width="4.1796875" customWidth="1"/>
    <col min="3842" max="3842" width="6.81640625" customWidth="1"/>
    <col min="3843" max="3843" width="25.7265625" customWidth="1"/>
    <col min="3844" max="3844" width="12.54296875" customWidth="1"/>
    <col min="3845" max="3845" width="13.453125" customWidth="1"/>
    <col min="3846" max="3846" width="14" customWidth="1"/>
    <col min="3847" max="3847" width="13.81640625" customWidth="1"/>
    <col min="3848" max="3848" width="12.54296875" customWidth="1"/>
    <col min="3849" max="3849" width="34.26953125" customWidth="1"/>
    <col min="4097" max="4097" width="4.1796875" customWidth="1"/>
    <col min="4098" max="4098" width="6.81640625" customWidth="1"/>
    <col min="4099" max="4099" width="25.7265625" customWidth="1"/>
    <col min="4100" max="4100" width="12.54296875" customWidth="1"/>
    <col min="4101" max="4101" width="13.453125" customWidth="1"/>
    <col min="4102" max="4102" width="14" customWidth="1"/>
    <col min="4103" max="4103" width="13.81640625" customWidth="1"/>
    <col min="4104" max="4104" width="12.54296875" customWidth="1"/>
    <col min="4105" max="4105" width="34.26953125" customWidth="1"/>
    <col min="4353" max="4353" width="4.1796875" customWidth="1"/>
    <col min="4354" max="4354" width="6.81640625" customWidth="1"/>
    <col min="4355" max="4355" width="25.7265625" customWidth="1"/>
    <col min="4356" max="4356" width="12.54296875" customWidth="1"/>
    <col min="4357" max="4357" width="13.453125" customWidth="1"/>
    <col min="4358" max="4358" width="14" customWidth="1"/>
    <col min="4359" max="4359" width="13.81640625" customWidth="1"/>
    <col min="4360" max="4360" width="12.54296875" customWidth="1"/>
    <col min="4361" max="4361" width="34.26953125" customWidth="1"/>
    <col min="4609" max="4609" width="4.1796875" customWidth="1"/>
    <col min="4610" max="4610" width="6.81640625" customWidth="1"/>
    <col min="4611" max="4611" width="25.7265625" customWidth="1"/>
    <col min="4612" max="4612" width="12.54296875" customWidth="1"/>
    <col min="4613" max="4613" width="13.453125" customWidth="1"/>
    <col min="4614" max="4614" width="14" customWidth="1"/>
    <col min="4615" max="4615" width="13.81640625" customWidth="1"/>
    <col min="4616" max="4616" width="12.54296875" customWidth="1"/>
    <col min="4617" max="4617" width="34.26953125" customWidth="1"/>
    <col min="4865" max="4865" width="4.1796875" customWidth="1"/>
    <col min="4866" max="4866" width="6.81640625" customWidth="1"/>
    <col min="4867" max="4867" width="25.7265625" customWidth="1"/>
    <col min="4868" max="4868" width="12.54296875" customWidth="1"/>
    <col min="4869" max="4869" width="13.453125" customWidth="1"/>
    <col min="4870" max="4870" width="14" customWidth="1"/>
    <col min="4871" max="4871" width="13.81640625" customWidth="1"/>
    <col min="4872" max="4872" width="12.54296875" customWidth="1"/>
    <col min="4873" max="4873" width="34.26953125" customWidth="1"/>
    <col min="5121" max="5121" width="4.1796875" customWidth="1"/>
    <col min="5122" max="5122" width="6.81640625" customWidth="1"/>
    <col min="5123" max="5123" width="25.7265625" customWidth="1"/>
    <col min="5124" max="5124" width="12.54296875" customWidth="1"/>
    <col min="5125" max="5125" width="13.453125" customWidth="1"/>
    <col min="5126" max="5126" width="14" customWidth="1"/>
    <col min="5127" max="5127" width="13.81640625" customWidth="1"/>
    <col min="5128" max="5128" width="12.54296875" customWidth="1"/>
    <col min="5129" max="5129" width="34.26953125" customWidth="1"/>
    <col min="5377" max="5377" width="4.1796875" customWidth="1"/>
    <col min="5378" max="5378" width="6.81640625" customWidth="1"/>
    <col min="5379" max="5379" width="25.7265625" customWidth="1"/>
    <col min="5380" max="5380" width="12.54296875" customWidth="1"/>
    <col min="5381" max="5381" width="13.453125" customWidth="1"/>
    <col min="5382" max="5382" width="14" customWidth="1"/>
    <col min="5383" max="5383" width="13.81640625" customWidth="1"/>
    <col min="5384" max="5384" width="12.54296875" customWidth="1"/>
    <col min="5385" max="5385" width="34.26953125" customWidth="1"/>
    <col min="5633" max="5633" width="4.1796875" customWidth="1"/>
    <col min="5634" max="5634" width="6.81640625" customWidth="1"/>
    <col min="5635" max="5635" width="25.7265625" customWidth="1"/>
    <col min="5636" max="5636" width="12.54296875" customWidth="1"/>
    <col min="5637" max="5637" width="13.453125" customWidth="1"/>
    <col min="5638" max="5638" width="14" customWidth="1"/>
    <col min="5639" max="5639" width="13.81640625" customWidth="1"/>
    <col min="5640" max="5640" width="12.54296875" customWidth="1"/>
    <col min="5641" max="5641" width="34.26953125" customWidth="1"/>
    <col min="5889" max="5889" width="4.1796875" customWidth="1"/>
    <col min="5890" max="5890" width="6.81640625" customWidth="1"/>
    <col min="5891" max="5891" width="25.7265625" customWidth="1"/>
    <col min="5892" max="5892" width="12.54296875" customWidth="1"/>
    <col min="5893" max="5893" width="13.453125" customWidth="1"/>
    <col min="5894" max="5894" width="14" customWidth="1"/>
    <col min="5895" max="5895" width="13.81640625" customWidth="1"/>
    <col min="5896" max="5896" width="12.54296875" customWidth="1"/>
    <col min="5897" max="5897" width="34.26953125" customWidth="1"/>
    <col min="6145" max="6145" width="4.1796875" customWidth="1"/>
    <col min="6146" max="6146" width="6.81640625" customWidth="1"/>
    <col min="6147" max="6147" width="25.7265625" customWidth="1"/>
    <col min="6148" max="6148" width="12.54296875" customWidth="1"/>
    <col min="6149" max="6149" width="13.453125" customWidth="1"/>
    <col min="6150" max="6150" width="14" customWidth="1"/>
    <col min="6151" max="6151" width="13.81640625" customWidth="1"/>
    <col min="6152" max="6152" width="12.54296875" customWidth="1"/>
    <col min="6153" max="6153" width="34.26953125" customWidth="1"/>
    <col min="6401" max="6401" width="4.1796875" customWidth="1"/>
    <col min="6402" max="6402" width="6.81640625" customWidth="1"/>
    <col min="6403" max="6403" width="25.7265625" customWidth="1"/>
    <col min="6404" max="6404" width="12.54296875" customWidth="1"/>
    <col min="6405" max="6405" width="13.453125" customWidth="1"/>
    <col min="6406" max="6406" width="14" customWidth="1"/>
    <col min="6407" max="6407" width="13.81640625" customWidth="1"/>
    <col min="6408" max="6408" width="12.54296875" customWidth="1"/>
    <col min="6409" max="6409" width="34.26953125" customWidth="1"/>
    <col min="6657" max="6657" width="4.1796875" customWidth="1"/>
    <col min="6658" max="6658" width="6.81640625" customWidth="1"/>
    <col min="6659" max="6659" width="25.7265625" customWidth="1"/>
    <col min="6660" max="6660" width="12.54296875" customWidth="1"/>
    <col min="6661" max="6661" width="13.453125" customWidth="1"/>
    <col min="6662" max="6662" width="14" customWidth="1"/>
    <col min="6663" max="6663" width="13.81640625" customWidth="1"/>
    <col min="6664" max="6664" width="12.54296875" customWidth="1"/>
    <col min="6665" max="6665" width="34.26953125" customWidth="1"/>
    <col min="6913" max="6913" width="4.1796875" customWidth="1"/>
    <col min="6914" max="6914" width="6.81640625" customWidth="1"/>
    <col min="6915" max="6915" width="25.7265625" customWidth="1"/>
    <col min="6916" max="6916" width="12.54296875" customWidth="1"/>
    <col min="6917" max="6917" width="13.453125" customWidth="1"/>
    <col min="6918" max="6918" width="14" customWidth="1"/>
    <col min="6919" max="6919" width="13.81640625" customWidth="1"/>
    <col min="6920" max="6920" width="12.54296875" customWidth="1"/>
    <col min="6921" max="6921" width="34.26953125" customWidth="1"/>
    <col min="7169" max="7169" width="4.1796875" customWidth="1"/>
    <col min="7170" max="7170" width="6.81640625" customWidth="1"/>
    <col min="7171" max="7171" width="25.7265625" customWidth="1"/>
    <col min="7172" max="7172" width="12.54296875" customWidth="1"/>
    <col min="7173" max="7173" width="13.453125" customWidth="1"/>
    <col min="7174" max="7174" width="14" customWidth="1"/>
    <col min="7175" max="7175" width="13.81640625" customWidth="1"/>
    <col min="7176" max="7176" width="12.54296875" customWidth="1"/>
    <col min="7177" max="7177" width="34.26953125" customWidth="1"/>
    <col min="7425" max="7425" width="4.1796875" customWidth="1"/>
    <col min="7426" max="7426" width="6.81640625" customWidth="1"/>
    <col min="7427" max="7427" width="25.7265625" customWidth="1"/>
    <col min="7428" max="7428" width="12.54296875" customWidth="1"/>
    <col min="7429" max="7429" width="13.453125" customWidth="1"/>
    <col min="7430" max="7430" width="14" customWidth="1"/>
    <col min="7431" max="7431" width="13.81640625" customWidth="1"/>
    <col min="7432" max="7432" width="12.54296875" customWidth="1"/>
    <col min="7433" max="7433" width="34.26953125" customWidth="1"/>
    <col min="7681" max="7681" width="4.1796875" customWidth="1"/>
    <col min="7682" max="7682" width="6.81640625" customWidth="1"/>
    <col min="7683" max="7683" width="25.7265625" customWidth="1"/>
    <col min="7684" max="7684" width="12.54296875" customWidth="1"/>
    <col min="7685" max="7685" width="13.453125" customWidth="1"/>
    <col min="7686" max="7686" width="14" customWidth="1"/>
    <col min="7687" max="7687" width="13.81640625" customWidth="1"/>
    <col min="7688" max="7688" width="12.54296875" customWidth="1"/>
    <col min="7689" max="7689" width="34.26953125" customWidth="1"/>
    <col min="7937" max="7937" width="4.1796875" customWidth="1"/>
    <col min="7938" max="7938" width="6.81640625" customWidth="1"/>
    <col min="7939" max="7939" width="25.7265625" customWidth="1"/>
    <col min="7940" max="7940" width="12.54296875" customWidth="1"/>
    <col min="7941" max="7941" width="13.453125" customWidth="1"/>
    <col min="7942" max="7942" width="14" customWidth="1"/>
    <col min="7943" max="7943" width="13.81640625" customWidth="1"/>
    <col min="7944" max="7944" width="12.54296875" customWidth="1"/>
    <col min="7945" max="7945" width="34.26953125" customWidth="1"/>
    <col min="8193" max="8193" width="4.1796875" customWidth="1"/>
    <col min="8194" max="8194" width="6.81640625" customWidth="1"/>
    <col min="8195" max="8195" width="25.7265625" customWidth="1"/>
    <col min="8196" max="8196" width="12.54296875" customWidth="1"/>
    <col min="8197" max="8197" width="13.453125" customWidth="1"/>
    <col min="8198" max="8198" width="14" customWidth="1"/>
    <col min="8199" max="8199" width="13.81640625" customWidth="1"/>
    <col min="8200" max="8200" width="12.54296875" customWidth="1"/>
    <col min="8201" max="8201" width="34.26953125" customWidth="1"/>
    <col min="8449" max="8449" width="4.1796875" customWidth="1"/>
    <col min="8450" max="8450" width="6.81640625" customWidth="1"/>
    <col min="8451" max="8451" width="25.7265625" customWidth="1"/>
    <col min="8452" max="8452" width="12.54296875" customWidth="1"/>
    <col min="8453" max="8453" width="13.453125" customWidth="1"/>
    <col min="8454" max="8454" width="14" customWidth="1"/>
    <col min="8455" max="8455" width="13.81640625" customWidth="1"/>
    <col min="8456" max="8456" width="12.54296875" customWidth="1"/>
    <col min="8457" max="8457" width="34.26953125" customWidth="1"/>
    <col min="8705" max="8705" width="4.1796875" customWidth="1"/>
    <col min="8706" max="8706" width="6.81640625" customWidth="1"/>
    <col min="8707" max="8707" width="25.7265625" customWidth="1"/>
    <col min="8708" max="8708" width="12.54296875" customWidth="1"/>
    <col min="8709" max="8709" width="13.453125" customWidth="1"/>
    <col min="8710" max="8710" width="14" customWidth="1"/>
    <col min="8711" max="8711" width="13.81640625" customWidth="1"/>
    <col min="8712" max="8712" width="12.54296875" customWidth="1"/>
    <col min="8713" max="8713" width="34.26953125" customWidth="1"/>
    <col min="8961" max="8961" width="4.1796875" customWidth="1"/>
    <col min="8962" max="8962" width="6.81640625" customWidth="1"/>
    <col min="8963" max="8963" width="25.7265625" customWidth="1"/>
    <col min="8964" max="8964" width="12.54296875" customWidth="1"/>
    <col min="8965" max="8965" width="13.453125" customWidth="1"/>
    <col min="8966" max="8966" width="14" customWidth="1"/>
    <col min="8967" max="8967" width="13.81640625" customWidth="1"/>
    <col min="8968" max="8968" width="12.54296875" customWidth="1"/>
    <col min="8969" max="8969" width="34.26953125" customWidth="1"/>
    <col min="9217" max="9217" width="4.1796875" customWidth="1"/>
    <col min="9218" max="9218" width="6.81640625" customWidth="1"/>
    <col min="9219" max="9219" width="25.7265625" customWidth="1"/>
    <col min="9220" max="9220" width="12.54296875" customWidth="1"/>
    <col min="9221" max="9221" width="13.453125" customWidth="1"/>
    <col min="9222" max="9222" width="14" customWidth="1"/>
    <col min="9223" max="9223" width="13.81640625" customWidth="1"/>
    <col min="9224" max="9224" width="12.54296875" customWidth="1"/>
    <col min="9225" max="9225" width="34.26953125" customWidth="1"/>
    <col min="9473" max="9473" width="4.1796875" customWidth="1"/>
    <col min="9474" max="9474" width="6.81640625" customWidth="1"/>
    <col min="9475" max="9475" width="25.7265625" customWidth="1"/>
    <col min="9476" max="9476" width="12.54296875" customWidth="1"/>
    <col min="9477" max="9477" width="13.453125" customWidth="1"/>
    <col min="9478" max="9478" width="14" customWidth="1"/>
    <col min="9479" max="9479" width="13.81640625" customWidth="1"/>
    <col min="9480" max="9480" width="12.54296875" customWidth="1"/>
    <col min="9481" max="9481" width="34.26953125" customWidth="1"/>
    <col min="9729" max="9729" width="4.1796875" customWidth="1"/>
    <col min="9730" max="9730" width="6.81640625" customWidth="1"/>
    <col min="9731" max="9731" width="25.7265625" customWidth="1"/>
    <col min="9732" max="9732" width="12.54296875" customWidth="1"/>
    <col min="9733" max="9733" width="13.453125" customWidth="1"/>
    <col min="9734" max="9734" width="14" customWidth="1"/>
    <col min="9735" max="9735" width="13.81640625" customWidth="1"/>
    <col min="9736" max="9736" width="12.54296875" customWidth="1"/>
    <col min="9737" max="9737" width="34.26953125" customWidth="1"/>
    <col min="9985" max="9985" width="4.1796875" customWidth="1"/>
    <col min="9986" max="9986" width="6.81640625" customWidth="1"/>
    <col min="9987" max="9987" width="25.7265625" customWidth="1"/>
    <col min="9988" max="9988" width="12.54296875" customWidth="1"/>
    <col min="9989" max="9989" width="13.453125" customWidth="1"/>
    <col min="9990" max="9990" width="14" customWidth="1"/>
    <col min="9991" max="9991" width="13.81640625" customWidth="1"/>
    <col min="9992" max="9992" width="12.54296875" customWidth="1"/>
    <col min="9993" max="9993" width="34.26953125" customWidth="1"/>
    <col min="10241" max="10241" width="4.1796875" customWidth="1"/>
    <col min="10242" max="10242" width="6.81640625" customWidth="1"/>
    <col min="10243" max="10243" width="25.7265625" customWidth="1"/>
    <col min="10244" max="10244" width="12.54296875" customWidth="1"/>
    <col min="10245" max="10245" width="13.453125" customWidth="1"/>
    <col min="10246" max="10246" width="14" customWidth="1"/>
    <col min="10247" max="10247" width="13.81640625" customWidth="1"/>
    <col min="10248" max="10248" width="12.54296875" customWidth="1"/>
    <col min="10249" max="10249" width="34.26953125" customWidth="1"/>
    <col min="10497" max="10497" width="4.1796875" customWidth="1"/>
    <col min="10498" max="10498" width="6.81640625" customWidth="1"/>
    <col min="10499" max="10499" width="25.7265625" customWidth="1"/>
    <col min="10500" max="10500" width="12.54296875" customWidth="1"/>
    <col min="10501" max="10501" width="13.453125" customWidth="1"/>
    <col min="10502" max="10502" width="14" customWidth="1"/>
    <col min="10503" max="10503" width="13.81640625" customWidth="1"/>
    <col min="10504" max="10504" width="12.54296875" customWidth="1"/>
    <col min="10505" max="10505" width="34.26953125" customWidth="1"/>
    <col min="10753" max="10753" width="4.1796875" customWidth="1"/>
    <col min="10754" max="10754" width="6.81640625" customWidth="1"/>
    <col min="10755" max="10755" width="25.7265625" customWidth="1"/>
    <col min="10756" max="10756" width="12.54296875" customWidth="1"/>
    <col min="10757" max="10757" width="13.453125" customWidth="1"/>
    <col min="10758" max="10758" width="14" customWidth="1"/>
    <col min="10759" max="10759" width="13.81640625" customWidth="1"/>
    <col min="10760" max="10760" width="12.54296875" customWidth="1"/>
    <col min="10761" max="10761" width="34.26953125" customWidth="1"/>
    <col min="11009" max="11009" width="4.1796875" customWidth="1"/>
    <col min="11010" max="11010" width="6.81640625" customWidth="1"/>
    <col min="11011" max="11011" width="25.7265625" customWidth="1"/>
    <col min="11012" max="11012" width="12.54296875" customWidth="1"/>
    <col min="11013" max="11013" width="13.453125" customWidth="1"/>
    <col min="11014" max="11014" width="14" customWidth="1"/>
    <col min="11015" max="11015" width="13.81640625" customWidth="1"/>
    <col min="11016" max="11016" width="12.54296875" customWidth="1"/>
    <col min="11017" max="11017" width="34.26953125" customWidth="1"/>
    <col min="11265" max="11265" width="4.1796875" customWidth="1"/>
    <col min="11266" max="11266" width="6.81640625" customWidth="1"/>
    <col min="11267" max="11267" width="25.7265625" customWidth="1"/>
    <col min="11268" max="11268" width="12.54296875" customWidth="1"/>
    <col min="11269" max="11269" width="13.453125" customWidth="1"/>
    <col min="11270" max="11270" width="14" customWidth="1"/>
    <col min="11271" max="11271" width="13.81640625" customWidth="1"/>
    <col min="11272" max="11272" width="12.54296875" customWidth="1"/>
    <col min="11273" max="11273" width="34.26953125" customWidth="1"/>
    <col min="11521" max="11521" width="4.1796875" customWidth="1"/>
    <col min="11522" max="11522" width="6.81640625" customWidth="1"/>
    <col min="11523" max="11523" width="25.7265625" customWidth="1"/>
    <col min="11524" max="11524" width="12.54296875" customWidth="1"/>
    <col min="11525" max="11525" width="13.453125" customWidth="1"/>
    <col min="11526" max="11526" width="14" customWidth="1"/>
    <col min="11527" max="11527" width="13.81640625" customWidth="1"/>
    <col min="11528" max="11528" width="12.54296875" customWidth="1"/>
    <col min="11529" max="11529" width="34.26953125" customWidth="1"/>
    <col min="11777" max="11777" width="4.1796875" customWidth="1"/>
    <col min="11778" max="11778" width="6.81640625" customWidth="1"/>
    <col min="11779" max="11779" width="25.7265625" customWidth="1"/>
    <col min="11780" max="11780" width="12.54296875" customWidth="1"/>
    <col min="11781" max="11781" width="13.453125" customWidth="1"/>
    <col min="11782" max="11782" width="14" customWidth="1"/>
    <col min="11783" max="11783" width="13.81640625" customWidth="1"/>
    <col min="11784" max="11784" width="12.54296875" customWidth="1"/>
    <col min="11785" max="11785" width="34.26953125" customWidth="1"/>
    <col min="12033" max="12033" width="4.1796875" customWidth="1"/>
    <col min="12034" max="12034" width="6.81640625" customWidth="1"/>
    <col min="12035" max="12035" width="25.7265625" customWidth="1"/>
    <col min="12036" max="12036" width="12.54296875" customWidth="1"/>
    <col min="12037" max="12037" width="13.453125" customWidth="1"/>
    <col min="12038" max="12038" width="14" customWidth="1"/>
    <col min="12039" max="12039" width="13.81640625" customWidth="1"/>
    <col min="12040" max="12040" width="12.54296875" customWidth="1"/>
    <col min="12041" max="12041" width="34.26953125" customWidth="1"/>
    <col min="12289" max="12289" width="4.1796875" customWidth="1"/>
    <col min="12290" max="12290" width="6.81640625" customWidth="1"/>
    <col min="12291" max="12291" width="25.7265625" customWidth="1"/>
    <col min="12292" max="12292" width="12.54296875" customWidth="1"/>
    <col min="12293" max="12293" width="13.453125" customWidth="1"/>
    <col min="12294" max="12294" width="14" customWidth="1"/>
    <col min="12295" max="12295" width="13.81640625" customWidth="1"/>
    <col min="12296" max="12296" width="12.54296875" customWidth="1"/>
    <col min="12297" max="12297" width="34.26953125" customWidth="1"/>
    <col min="12545" max="12545" width="4.1796875" customWidth="1"/>
    <col min="12546" max="12546" width="6.81640625" customWidth="1"/>
    <col min="12547" max="12547" width="25.7265625" customWidth="1"/>
    <col min="12548" max="12548" width="12.54296875" customWidth="1"/>
    <col min="12549" max="12549" width="13.453125" customWidth="1"/>
    <col min="12550" max="12550" width="14" customWidth="1"/>
    <col min="12551" max="12551" width="13.81640625" customWidth="1"/>
    <col min="12552" max="12552" width="12.54296875" customWidth="1"/>
    <col min="12553" max="12553" width="34.26953125" customWidth="1"/>
    <col min="12801" max="12801" width="4.1796875" customWidth="1"/>
    <col min="12802" max="12802" width="6.81640625" customWidth="1"/>
    <col min="12803" max="12803" width="25.7265625" customWidth="1"/>
    <col min="12804" max="12804" width="12.54296875" customWidth="1"/>
    <col min="12805" max="12805" width="13.453125" customWidth="1"/>
    <col min="12806" max="12806" width="14" customWidth="1"/>
    <col min="12807" max="12807" width="13.81640625" customWidth="1"/>
    <col min="12808" max="12808" width="12.54296875" customWidth="1"/>
    <col min="12809" max="12809" width="34.26953125" customWidth="1"/>
    <col min="13057" max="13057" width="4.1796875" customWidth="1"/>
    <col min="13058" max="13058" width="6.81640625" customWidth="1"/>
    <col min="13059" max="13059" width="25.7265625" customWidth="1"/>
    <col min="13060" max="13060" width="12.54296875" customWidth="1"/>
    <col min="13061" max="13061" width="13.453125" customWidth="1"/>
    <col min="13062" max="13062" width="14" customWidth="1"/>
    <col min="13063" max="13063" width="13.81640625" customWidth="1"/>
    <col min="13064" max="13064" width="12.54296875" customWidth="1"/>
    <col min="13065" max="13065" width="34.26953125" customWidth="1"/>
    <col min="13313" max="13313" width="4.1796875" customWidth="1"/>
    <col min="13314" max="13314" width="6.81640625" customWidth="1"/>
    <col min="13315" max="13315" width="25.7265625" customWidth="1"/>
    <col min="13316" max="13316" width="12.54296875" customWidth="1"/>
    <col min="13317" max="13317" width="13.453125" customWidth="1"/>
    <col min="13318" max="13318" width="14" customWidth="1"/>
    <col min="13319" max="13319" width="13.81640625" customWidth="1"/>
    <col min="13320" max="13320" width="12.54296875" customWidth="1"/>
    <col min="13321" max="13321" width="34.26953125" customWidth="1"/>
    <col min="13569" max="13569" width="4.1796875" customWidth="1"/>
    <col min="13570" max="13570" width="6.81640625" customWidth="1"/>
    <col min="13571" max="13571" width="25.7265625" customWidth="1"/>
    <col min="13572" max="13572" width="12.54296875" customWidth="1"/>
    <col min="13573" max="13573" width="13.453125" customWidth="1"/>
    <col min="13574" max="13574" width="14" customWidth="1"/>
    <col min="13575" max="13575" width="13.81640625" customWidth="1"/>
    <col min="13576" max="13576" width="12.54296875" customWidth="1"/>
    <col min="13577" max="13577" width="34.26953125" customWidth="1"/>
    <col min="13825" max="13825" width="4.1796875" customWidth="1"/>
    <col min="13826" max="13826" width="6.81640625" customWidth="1"/>
    <col min="13827" max="13827" width="25.7265625" customWidth="1"/>
    <col min="13828" max="13828" width="12.54296875" customWidth="1"/>
    <col min="13829" max="13829" width="13.453125" customWidth="1"/>
    <col min="13830" max="13830" width="14" customWidth="1"/>
    <col min="13831" max="13831" width="13.81640625" customWidth="1"/>
    <col min="13832" max="13832" width="12.54296875" customWidth="1"/>
    <col min="13833" max="13833" width="34.26953125" customWidth="1"/>
    <col min="14081" max="14081" width="4.1796875" customWidth="1"/>
    <col min="14082" max="14082" width="6.81640625" customWidth="1"/>
    <col min="14083" max="14083" width="25.7265625" customWidth="1"/>
    <col min="14084" max="14084" width="12.54296875" customWidth="1"/>
    <col min="14085" max="14085" width="13.453125" customWidth="1"/>
    <col min="14086" max="14086" width="14" customWidth="1"/>
    <col min="14087" max="14087" width="13.81640625" customWidth="1"/>
    <col min="14088" max="14088" width="12.54296875" customWidth="1"/>
    <col min="14089" max="14089" width="34.26953125" customWidth="1"/>
    <col min="14337" max="14337" width="4.1796875" customWidth="1"/>
    <col min="14338" max="14338" width="6.81640625" customWidth="1"/>
    <col min="14339" max="14339" width="25.7265625" customWidth="1"/>
    <col min="14340" max="14340" width="12.54296875" customWidth="1"/>
    <col min="14341" max="14341" width="13.453125" customWidth="1"/>
    <col min="14342" max="14342" width="14" customWidth="1"/>
    <col min="14343" max="14343" width="13.81640625" customWidth="1"/>
    <col min="14344" max="14344" width="12.54296875" customWidth="1"/>
    <col min="14345" max="14345" width="34.26953125" customWidth="1"/>
    <col min="14593" max="14593" width="4.1796875" customWidth="1"/>
    <col min="14594" max="14594" width="6.81640625" customWidth="1"/>
    <col min="14595" max="14595" width="25.7265625" customWidth="1"/>
    <col min="14596" max="14596" width="12.54296875" customWidth="1"/>
    <col min="14597" max="14597" width="13.453125" customWidth="1"/>
    <col min="14598" max="14598" width="14" customWidth="1"/>
    <col min="14599" max="14599" width="13.81640625" customWidth="1"/>
    <col min="14600" max="14600" width="12.54296875" customWidth="1"/>
    <col min="14601" max="14601" width="34.26953125" customWidth="1"/>
    <col min="14849" max="14849" width="4.1796875" customWidth="1"/>
    <col min="14850" max="14850" width="6.81640625" customWidth="1"/>
    <col min="14851" max="14851" width="25.7265625" customWidth="1"/>
    <col min="14852" max="14852" width="12.54296875" customWidth="1"/>
    <col min="14853" max="14853" width="13.453125" customWidth="1"/>
    <col min="14854" max="14854" width="14" customWidth="1"/>
    <col min="14855" max="14855" width="13.81640625" customWidth="1"/>
    <col min="14856" max="14856" width="12.54296875" customWidth="1"/>
    <col min="14857" max="14857" width="34.26953125" customWidth="1"/>
    <col min="15105" max="15105" width="4.1796875" customWidth="1"/>
    <col min="15106" max="15106" width="6.81640625" customWidth="1"/>
    <col min="15107" max="15107" width="25.7265625" customWidth="1"/>
    <col min="15108" max="15108" width="12.54296875" customWidth="1"/>
    <col min="15109" max="15109" width="13.453125" customWidth="1"/>
    <col min="15110" max="15110" width="14" customWidth="1"/>
    <col min="15111" max="15111" width="13.81640625" customWidth="1"/>
    <col min="15112" max="15112" width="12.54296875" customWidth="1"/>
    <col min="15113" max="15113" width="34.26953125" customWidth="1"/>
    <col min="15361" max="15361" width="4.1796875" customWidth="1"/>
    <col min="15362" max="15362" width="6.81640625" customWidth="1"/>
    <col min="15363" max="15363" width="25.7265625" customWidth="1"/>
    <col min="15364" max="15364" width="12.54296875" customWidth="1"/>
    <col min="15365" max="15365" width="13.453125" customWidth="1"/>
    <col min="15366" max="15366" width="14" customWidth="1"/>
    <col min="15367" max="15367" width="13.81640625" customWidth="1"/>
    <col min="15368" max="15368" width="12.54296875" customWidth="1"/>
    <col min="15369" max="15369" width="34.26953125" customWidth="1"/>
    <col min="15617" max="15617" width="4.1796875" customWidth="1"/>
    <col min="15618" max="15618" width="6.81640625" customWidth="1"/>
    <col min="15619" max="15619" width="25.7265625" customWidth="1"/>
    <col min="15620" max="15620" width="12.54296875" customWidth="1"/>
    <col min="15621" max="15621" width="13.453125" customWidth="1"/>
    <col min="15622" max="15622" width="14" customWidth="1"/>
    <col min="15623" max="15623" width="13.81640625" customWidth="1"/>
    <col min="15624" max="15624" width="12.54296875" customWidth="1"/>
    <col min="15625" max="15625" width="34.26953125" customWidth="1"/>
    <col min="15873" max="15873" width="4.1796875" customWidth="1"/>
    <col min="15874" max="15874" width="6.81640625" customWidth="1"/>
    <col min="15875" max="15875" width="25.7265625" customWidth="1"/>
    <col min="15876" max="15876" width="12.54296875" customWidth="1"/>
    <col min="15877" max="15877" width="13.453125" customWidth="1"/>
    <col min="15878" max="15878" width="14" customWidth="1"/>
    <col min="15879" max="15879" width="13.81640625" customWidth="1"/>
    <col min="15880" max="15880" width="12.54296875" customWidth="1"/>
    <col min="15881" max="15881" width="34.26953125" customWidth="1"/>
    <col min="16129" max="16129" width="4.1796875" customWidth="1"/>
    <col min="16130" max="16130" width="6.81640625" customWidth="1"/>
    <col min="16131" max="16131" width="25.7265625" customWidth="1"/>
    <col min="16132" max="16132" width="12.54296875" customWidth="1"/>
    <col min="16133" max="16133" width="13.453125" customWidth="1"/>
    <col min="16134" max="16134" width="14" customWidth="1"/>
    <col min="16135" max="16135" width="13.81640625" customWidth="1"/>
    <col min="16136" max="16136" width="12.54296875" customWidth="1"/>
    <col min="16137" max="16137" width="34.26953125" customWidth="1"/>
  </cols>
  <sheetData>
    <row r="1" spans="1:14" ht="20" x14ac:dyDescent="0.4">
      <c r="A1" s="1" t="s">
        <v>0</v>
      </c>
      <c r="B1" s="1"/>
      <c r="C1" s="1"/>
      <c r="D1" s="1"/>
      <c r="E1" s="1"/>
      <c r="F1" s="1"/>
      <c r="G1" s="1"/>
      <c r="H1" s="1"/>
      <c r="I1" s="1"/>
      <c r="J1" s="157" t="str">
        <f>+[1]Input!K1</f>
        <v>A2</v>
      </c>
      <c r="L1" s="2"/>
    </row>
    <row r="2" spans="1:14" ht="18.5" thickBot="1" x14ac:dyDescent="0.45">
      <c r="A2" s="3"/>
      <c r="B2" s="3"/>
      <c r="C2" s="3"/>
      <c r="D2" s="3"/>
      <c r="E2" s="3"/>
      <c r="F2" s="3"/>
      <c r="G2" s="3"/>
      <c r="H2" s="3"/>
      <c r="I2" s="3"/>
      <c r="L2" s="2"/>
    </row>
    <row r="3" spans="1:14" ht="18.5" thickBot="1" x14ac:dyDescent="0.45">
      <c r="A3" s="4" t="s">
        <v>1</v>
      </c>
      <c r="B3" s="3"/>
      <c r="C3" s="5" t="s">
        <v>2</v>
      </c>
      <c r="D3" s="6"/>
      <c r="E3" s="6"/>
      <c r="F3" s="6"/>
      <c r="G3" s="6"/>
      <c r="H3" s="6"/>
      <c r="I3" s="7"/>
      <c r="L3" s="2"/>
    </row>
    <row r="4" spans="1:14" ht="18" x14ac:dyDescent="0.4">
      <c r="A4" s="4"/>
      <c r="B4" s="3"/>
      <c r="C4" s="3"/>
      <c r="D4" s="3"/>
      <c r="E4" s="3"/>
      <c r="F4" s="3"/>
      <c r="G4" s="3"/>
      <c r="H4" s="3"/>
      <c r="I4" s="3"/>
      <c r="J4" s="3"/>
      <c r="K4" s="3"/>
      <c r="L4" s="2"/>
      <c r="M4" s="3"/>
      <c r="N4" s="3"/>
    </row>
    <row r="5" spans="1:14" ht="18" x14ac:dyDescent="0.4">
      <c r="C5" s="8" t="s">
        <v>3</v>
      </c>
      <c r="L5" s="2"/>
    </row>
    <row r="6" spans="1:14" ht="18" x14ac:dyDescent="0.4">
      <c r="C6" s="8" t="s">
        <v>4</v>
      </c>
      <c r="L6" s="2"/>
    </row>
    <row r="7" spans="1:14" ht="18" x14ac:dyDescent="0.4">
      <c r="L7" s="2"/>
    </row>
    <row r="8" spans="1:14" ht="18.5" thickBot="1" x14ac:dyDescent="0.45">
      <c r="A8" s="9"/>
      <c r="B8" s="9"/>
      <c r="C8" s="10" t="s">
        <v>5</v>
      </c>
      <c r="L8" s="2"/>
    </row>
    <row r="9" spans="1:14" ht="18" x14ac:dyDescent="0.4">
      <c r="A9" s="9">
        <f>ROW()</f>
        <v>9</v>
      </c>
      <c r="B9" s="9"/>
      <c r="C9" s="11" t="str">
        <f>+"Jordan Coffee Distribution Inc. (“Jordan”), an independent distributor for the largest coffee maker, Maxwell House, is planning to sell "&amp;D17&amp;" lbs of coffee in July of 2015 at the spot price on delivery day. In order to hedge against a possible decline in coffee prices, Jordan wants to enter into a Futures contract and lock in the price"</f>
        <v>Jordan Coffee Distribution Inc. (“Jordan”), an independent distributor for the largest coffee maker, Maxwell House, is planning to sell 2000000 lbs of coffee in July of 2015 at the spot price on delivery day. In order to hedge against a possible decline in coffee prices, Jordan wants to enter into a Futures contract and lock in the price</v>
      </c>
      <c r="D9" s="12"/>
      <c r="E9" s="12"/>
      <c r="F9" s="12"/>
      <c r="G9" s="12"/>
      <c r="H9" s="12"/>
      <c r="I9" s="13"/>
      <c r="L9" s="2"/>
    </row>
    <row r="10" spans="1:14" ht="18" x14ac:dyDescent="0.4">
      <c r="A10" s="9">
        <f>ROW()</f>
        <v>10</v>
      </c>
      <c r="B10" s="9"/>
      <c r="C10" s="14"/>
      <c r="D10" s="15"/>
      <c r="E10" s="15"/>
      <c r="F10" s="15"/>
      <c r="G10" s="15"/>
      <c r="H10" s="15"/>
      <c r="I10" s="16"/>
      <c r="L10" s="2"/>
    </row>
    <row r="11" spans="1:14" ht="18" x14ac:dyDescent="0.4">
      <c r="A11" s="9">
        <f>ROW()</f>
        <v>11</v>
      </c>
      <c r="B11" s="9"/>
      <c r="C11" s="14"/>
      <c r="D11" s="15"/>
      <c r="E11" s="15"/>
      <c r="F11" s="15"/>
      <c r="G11" s="15"/>
      <c r="H11" s="15"/>
      <c r="I11" s="16"/>
      <c r="L11" s="2"/>
    </row>
    <row r="12" spans="1:14" ht="4.5" customHeight="1" x14ac:dyDescent="0.4">
      <c r="A12" s="9">
        <f>ROW()</f>
        <v>12</v>
      </c>
      <c r="B12" s="9"/>
      <c r="C12" s="14"/>
      <c r="D12" s="15"/>
      <c r="E12" s="15"/>
      <c r="F12" s="15"/>
      <c r="G12" s="15"/>
      <c r="H12" s="15"/>
      <c r="I12" s="16"/>
      <c r="L12" s="2"/>
    </row>
    <row r="13" spans="1:14" ht="2.25" customHeight="1" x14ac:dyDescent="0.4">
      <c r="A13" s="9">
        <f>ROW()</f>
        <v>13</v>
      </c>
      <c r="B13" s="9"/>
      <c r="C13" s="14"/>
      <c r="D13" s="15"/>
      <c r="E13" s="15"/>
      <c r="F13" s="15"/>
      <c r="G13" s="15"/>
      <c r="H13" s="15"/>
      <c r="I13" s="16"/>
      <c r="L13" s="2"/>
    </row>
    <row r="14" spans="1:14" ht="36" customHeight="1" thickBot="1" x14ac:dyDescent="0.45">
      <c r="A14" s="9">
        <f>ROW()</f>
        <v>14</v>
      </c>
      <c r="B14" s="9"/>
      <c r="C14" s="17" t="s">
        <v>6</v>
      </c>
      <c r="D14" s="18"/>
      <c r="E14" s="18"/>
      <c r="F14" s="18"/>
      <c r="G14" s="18"/>
      <c r="H14" s="18"/>
      <c r="I14" s="19"/>
      <c r="L14" s="2"/>
    </row>
    <row r="15" spans="1:14" ht="18" x14ac:dyDescent="0.4">
      <c r="A15" s="9">
        <f>ROW()</f>
        <v>15</v>
      </c>
      <c r="B15" s="9"/>
      <c r="L15" s="2"/>
    </row>
    <row r="16" spans="1:14" ht="18.5" thickBot="1" x14ac:dyDescent="0.45">
      <c r="A16" s="9">
        <f>ROW()</f>
        <v>16</v>
      </c>
      <c r="B16" s="9"/>
      <c r="L16" s="2"/>
    </row>
    <row r="17" spans="1:12" ht="17.25" customHeight="1" thickBot="1" x14ac:dyDescent="0.45">
      <c r="A17" s="9">
        <f>ROW()</f>
        <v>17</v>
      </c>
      <c r="C17" s="20" t="s">
        <v>7</v>
      </c>
      <c r="D17" s="21">
        <v>2000000</v>
      </c>
      <c r="L17" s="2"/>
    </row>
    <row r="18" spans="1:12" ht="17.25" customHeight="1" thickBot="1" x14ac:dyDescent="0.45">
      <c r="A18" s="9">
        <f>ROW()</f>
        <v>18</v>
      </c>
      <c r="D18" s="22"/>
      <c r="L18" s="2"/>
    </row>
    <row r="19" spans="1:12" ht="17.25" customHeight="1" thickBot="1" x14ac:dyDescent="0.45">
      <c r="A19" s="9">
        <f>ROW()</f>
        <v>19</v>
      </c>
      <c r="B19" s="23" t="s">
        <v>8</v>
      </c>
      <c r="C19" s="24" t="s">
        <v>9</v>
      </c>
      <c r="D19" s="25">
        <f>+D17/2/37500</f>
        <v>26.666666666666668</v>
      </c>
      <c r="L19" s="2"/>
    </row>
    <row r="20" spans="1:12" ht="18.5" thickBot="1" x14ac:dyDescent="0.45">
      <c r="A20" s="9">
        <f>ROW()</f>
        <v>20</v>
      </c>
      <c r="L20" s="2"/>
    </row>
    <row r="21" spans="1:12" ht="47.25" customHeight="1" thickBot="1" x14ac:dyDescent="0.45">
      <c r="A21" s="9">
        <f>ROW()</f>
        <v>21</v>
      </c>
      <c r="C21" s="26" t="str">
        <f>+"b. After entering into the future price of "&amp;+F28&amp;" cents July contract for half it’s delivery exposure, suppose that the only three possible prices for coffee in July is to stay at the same level, increase or decrease by "&amp;+D22&amp;" cents, show the profit and loss from the futures contracts as well as the total proceeds for Jordan."</f>
        <v>b. After entering into the future price of 185 cents July contract for half it’s delivery exposure, suppose that the only three possible prices for coffee in July is to stay at the same level, increase or decrease by 25 cents, show the profit and loss from the futures contracts as well as the total proceeds for Jordan.</v>
      </c>
      <c r="D21" s="27"/>
      <c r="E21" s="27"/>
      <c r="F21" s="27"/>
      <c r="G21" s="27"/>
      <c r="H21" s="27"/>
      <c r="I21" s="28"/>
      <c r="L21" s="2"/>
    </row>
    <row r="22" spans="1:12" ht="18.5" thickBot="1" x14ac:dyDescent="0.45">
      <c r="A22" s="9">
        <f>ROW()</f>
        <v>22</v>
      </c>
      <c r="C22" s="20" t="s">
        <v>10</v>
      </c>
      <c r="D22" s="29">
        <f>+[1]Input!AZ22</f>
        <v>25</v>
      </c>
      <c r="E22" s="30" t="s">
        <v>11</v>
      </c>
      <c r="L22" s="2"/>
    </row>
    <row r="23" spans="1:12" ht="18" x14ac:dyDescent="0.4">
      <c r="A23" s="9">
        <f>ROW()</f>
        <v>23</v>
      </c>
      <c r="L23" s="2"/>
    </row>
    <row r="24" spans="1:12" ht="18" x14ac:dyDescent="0.4">
      <c r="A24" s="9">
        <f>ROW()</f>
        <v>24</v>
      </c>
      <c r="L24" s="2"/>
    </row>
    <row r="25" spans="1:12" ht="18.5" thickBot="1" x14ac:dyDescent="0.45">
      <c r="A25" s="9">
        <f>ROW()</f>
        <v>25</v>
      </c>
      <c r="L25" s="2"/>
    </row>
    <row r="26" spans="1:12" ht="15.75" customHeight="1" thickBot="1" x14ac:dyDescent="0.45">
      <c r="A26" s="9">
        <f>ROW()</f>
        <v>26</v>
      </c>
      <c r="E26" s="31" t="s">
        <v>12</v>
      </c>
      <c r="F26" s="32"/>
      <c r="G26" s="33"/>
      <c r="L26" s="2"/>
    </row>
    <row r="27" spans="1:12" ht="18.75" customHeight="1" thickBot="1" x14ac:dyDescent="0.45">
      <c r="A27" s="9">
        <f>ROW()</f>
        <v>27</v>
      </c>
      <c r="D27" s="34" t="s">
        <v>13</v>
      </c>
      <c r="E27" s="35">
        <f>-D22</f>
        <v>-25</v>
      </c>
      <c r="F27" s="35">
        <v>0</v>
      </c>
      <c r="G27" s="35">
        <f>+D22</f>
        <v>25</v>
      </c>
      <c r="L27" s="2"/>
    </row>
    <row r="28" spans="1:12" ht="18.75" customHeight="1" thickBot="1" x14ac:dyDescent="0.45">
      <c r="A28" s="9">
        <f>ROW()</f>
        <v>28</v>
      </c>
      <c r="B28" s="23" t="s">
        <v>14</v>
      </c>
      <c r="D28" s="34" t="s">
        <v>15</v>
      </c>
      <c r="E28" s="36">
        <f>+E27+F28</f>
        <v>160</v>
      </c>
      <c r="F28" s="37">
        <v>185</v>
      </c>
      <c r="G28" s="36">
        <f>+F28+G27</f>
        <v>210</v>
      </c>
      <c r="L28" s="2"/>
    </row>
    <row r="29" spans="1:12" ht="22.5" customHeight="1" x14ac:dyDescent="0.4">
      <c r="A29" s="9">
        <f>ROW()</f>
        <v>29</v>
      </c>
      <c r="C29" s="38" t="s">
        <v>16</v>
      </c>
      <c r="D29" s="39">
        <f>+D17</f>
        <v>2000000</v>
      </c>
      <c r="E29" s="40">
        <f>+$D$29*E28/100</f>
        <v>3200000</v>
      </c>
      <c r="F29" s="40">
        <f>+$D$29*F28/100</f>
        <v>3700000</v>
      </c>
      <c r="G29" s="40">
        <f>+$D$29*G28/100</f>
        <v>4200000</v>
      </c>
      <c r="L29" s="2"/>
    </row>
    <row r="30" spans="1:12" ht="22.5" customHeight="1" x14ac:dyDescent="0.4">
      <c r="A30" s="9">
        <f>ROW()</f>
        <v>30</v>
      </c>
      <c r="C30" s="38" t="s">
        <v>17</v>
      </c>
      <c r="D30" s="41">
        <f>+D29/2</f>
        <v>1000000</v>
      </c>
      <c r="E30" s="42">
        <f>+($F$28-E28)*$D$30/100</f>
        <v>250000</v>
      </c>
      <c r="F30" s="42">
        <f>+($F$28-F28)*$D$30/100</f>
        <v>0</v>
      </c>
      <c r="G30" s="42">
        <f>+($F$28-G28)*$D$30/100</f>
        <v>-250000</v>
      </c>
      <c r="L30" s="2"/>
    </row>
    <row r="31" spans="1:12" ht="21" customHeight="1" thickBot="1" x14ac:dyDescent="0.45">
      <c r="A31" s="9">
        <f>ROW()</f>
        <v>31</v>
      </c>
      <c r="C31" s="43" t="s">
        <v>18</v>
      </c>
      <c r="D31" s="44"/>
      <c r="E31" s="45">
        <f>+E30+E29</f>
        <v>3450000</v>
      </c>
      <c r="F31" s="45">
        <f>+F30+F29</f>
        <v>3700000</v>
      </c>
      <c r="G31" s="45">
        <f>+G30+G29</f>
        <v>3950000</v>
      </c>
      <c r="L31" s="2"/>
    </row>
    <row r="32" spans="1:12" ht="19" thickTop="1" thickBot="1" x14ac:dyDescent="0.45">
      <c r="A32" s="9">
        <f>ROW()</f>
        <v>32</v>
      </c>
      <c r="B32" s="46"/>
      <c r="C32" s="46"/>
      <c r="D32" s="46"/>
      <c r="E32" s="46"/>
      <c r="F32" s="46"/>
      <c r="G32" s="46"/>
      <c r="H32" s="46"/>
      <c r="I32" s="46"/>
      <c r="L32" s="2"/>
    </row>
    <row r="33" spans="1:12" ht="18" x14ac:dyDescent="0.4">
      <c r="A33" s="9">
        <f>ROW()</f>
        <v>33</v>
      </c>
      <c r="L33" s="2"/>
    </row>
    <row r="34" spans="1:12" ht="18.5" thickBot="1" x14ac:dyDescent="0.45">
      <c r="A34" s="9">
        <f>ROW()</f>
        <v>34</v>
      </c>
      <c r="C34" s="47" t="s">
        <v>19</v>
      </c>
      <c r="L34" s="2"/>
    </row>
    <row r="35" spans="1:12" ht="12" customHeight="1" x14ac:dyDescent="0.4">
      <c r="A35" s="9">
        <f>ROW()</f>
        <v>35</v>
      </c>
      <c r="C35" s="11" t="str">
        <f>+"Assume that a investor is holding "&amp;+D39&amp;" ounces of silver, who is short "&amp;+D40&amp;" Silver futures contracts. Suppose that Silver today sell for $"&amp;+D45&amp;" an anounce."</f>
        <v>Assume that a investor is holding 40000 ounces of silver, who is short 6 Silver futures contracts. Suppose that Silver today sell for $26 an anounce.</v>
      </c>
      <c r="D35" s="12"/>
      <c r="E35" s="12"/>
      <c r="F35" s="12"/>
      <c r="G35" s="12"/>
      <c r="H35" s="12"/>
      <c r="I35" s="13"/>
      <c r="L35" s="2"/>
    </row>
    <row r="36" spans="1:12" ht="15.75" customHeight="1" thickBot="1" x14ac:dyDescent="0.45">
      <c r="A36" s="9">
        <f>ROW()</f>
        <v>36</v>
      </c>
      <c r="C36" s="17" t="str">
        <f>+"Find the basis for the July delivery per ounce (The September Futures contract is $"&amp;+D46&amp;" an ounce"</f>
        <v>Find the basis for the July delivery per ounce (The September Futures contract is $28.5 an ounce</v>
      </c>
      <c r="D36" s="18"/>
      <c r="E36" s="18"/>
      <c r="F36" s="18"/>
      <c r="G36" s="18"/>
      <c r="H36" s="18"/>
      <c r="I36" s="19"/>
      <c r="L36" s="2"/>
    </row>
    <row r="37" spans="1:12" ht="18.5" thickBot="1" x14ac:dyDescent="0.45">
      <c r="A37" s="9">
        <f>ROW()</f>
        <v>37</v>
      </c>
      <c r="L37" s="2"/>
    </row>
    <row r="38" spans="1:12" ht="18" x14ac:dyDescent="0.4">
      <c r="A38" s="9">
        <f>ROW()</f>
        <v>38</v>
      </c>
      <c r="C38" s="48"/>
      <c r="D38" s="49"/>
      <c r="E38" s="50"/>
      <c r="L38" s="2"/>
    </row>
    <row r="39" spans="1:12" ht="18" x14ac:dyDescent="0.4">
      <c r="A39" s="9">
        <f>ROW()</f>
        <v>39</v>
      </c>
      <c r="C39" s="51" t="s">
        <v>20</v>
      </c>
      <c r="D39" s="138">
        <v>40000</v>
      </c>
      <c r="E39" s="53" t="s">
        <v>21</v>
      </c>
      <c r="L39" s="2"/>
    </row>
    <row r="40" spans="1:12" ht="11.25" customHeight="1" x14ac:dyDescent="0.4">
      <c r="A40" s="9">
        <f>ROW()</f>
        <v>40</v>
      </c>
      <c r="C40" s="51" t="s">
        <v>22</v>
      </c>
      <c r="D40" s="138">
        <v>6</v>
      </c>
      <c r="E40" s="53" t="s">
        <v>23</v>
      </c>
      <c r="L40" s="2"/>
    </row>
    <row r="41" spans="1:12" ht="11.25" customHeight="1" x14ac:dyDescent="0.4">
      <c r="A41" s="9">
        <f>ROW()</f>
        <v>41</v>
      </c>
      <c r="C41" s="51" t="s">
        <v>24</v>
      </c>
      <c r="D41" s="52">
        <v>5000</v>
      </c>
      <c r="E41" s="53" t="s">
        <v>25</v>
      </c>
      <c r="L41" s="2"/>
    </row>
    <row r="42" spans="1:12" ht="13.5" customHeight="1" thickBot="1" x14ac:dyDescent="0.45">
      <c r="A42" s="9">
        <f>ROW()</f>
        <v>42</v>
      </c>
      <c r="C42" s="54" t="s">
        <v>26</v>
      </c>
      <c r="D42" s="55">
        <f>+D41*D40</f>
        <v>30000</v>
      </c>
      <c r="E42" s="56"/>
      <c r="K42" s="57"/>
      <c r="L42" s="2"/>
    </row>
    <row r="43" spans="1:12" ht="11.25" customHeight="1" x14ac:dyDescent="0.4">
      <c r="A43" s="9">
        <f>ROW()</f>
        <v>43</v>
      </c>
      <c r="L43" s="2"/>
    </row>
    <row r="44" spans="1:12" ht="11.25" customHeight="1" thickBot="1" x14ac:dyDescent="0.45">
      <c r="A44" s="9">
        <f>ROW()</f>
        <v>44</v>
      </c>
      <c r="D44" s="58"/>
      <c r="L44" s="2"/>
    </row>
    <row r="45" spans="1:12" ht="11.25" customHeight="1" x14ac:dyDescent="0.4">
      <c r="A45" s="9">
        <f>ROW()</f>
        <v>45</v>
      </c>
      <c r="C45" s="48" t="s">
        <v>27</v>
      </c>
      <c r="D45" s="59">
        <v>26</v>
      </c>
      <c r="L45" s="2"/>
    </row>
    <row r="46" spans="1:12" ht="11.25" customHeight="1" thickBot="1" x14ac:dyDescent="0.45">
      <c r="A46" s="9">
        <f>ROW()</f>
        <v>46</v>
      </c>
      <c r="C46" s="54" t="s">
        <v>28</v>
      </c>
      <c r="D46" s="60">
        <v>28.5</v>
      </c>
      <c r="L46" s="2"/>
    </row>
    <row r="47" spans="1:12" ht="18.5" thickBot="1" x14ac:dyDescent="0.45">
      <c r="A47" s="9">
        <f>ROW()</f>
        <v>47</v>
      </c>
      <c r="B47" t="s">
        <v>29</v>
      </c>
      <c r="C47" s="24" t="s">
        <v>30</v>
      </c>
      <c r="D47" s="61">
        <f>+D46-D45</f>
        <v>2.5</v>
      </c>
      <c r="L47" s="2"/>
    </row>
    <row r="48" spans="1:12" ht="18.5" thickBot="1" x14ac:dyDescent="0.45">
      <c r="A48" s="9">
        <f>ROW()</f>
        <v>48</v>
      </c>
      <c r="L48" s="2"/>
    </row>
    <row r="49" spans="1:12" ht="29.25" customHeight="1" thickBot="1" x14ac:dyDescent="0.45">
      <c r="A49" s="9">
        <f>ROW()</f>
        <v>49</v>
      </c>
      <c r="C49" s="26" t="str">
        <f>+"Let’s assume the spot price increases by "&amp;+D52&amp;" cents, while the futures price increases by "&amp;+D53&amp;" cents, what would the investor’s net gain or net loss on the overall holdings per ounce and total gain"</f>
        <v>Let’s assume the spot price increases by 50 cents, while the futures price increases by 25 cents, what would the investor’s net gain or net loss on the overall holdings per ounce and total gain</v>
      </c>
      <c r="D49" s="27"/>
      <c r="E49" s="27"/>
      <c r="F49" s="27"/>
      <c r="G49" s="27"/>
      <c r="H49" s="27"/>
      <c r="I49" s="28"/>
      <c r="L49" s="2"/>
    </row>
    <row r="50" spans="1:12" ht="18" x14ac:dyDescent="0.4">
      <c r="A50" s="9">
        <f>ROW()</f>
        <v>50</v>
      </c>
      <c r="L50" s="2"/>
    </row>
    <row r="51" spans="1:12" ht="18" x14ac:dyDescent="0.4">
      <c r="A51" s="9">
        <f>ROW()</f>
        <v>51</v>
      </c>
      <c r="L51" s="2"/>
    </row>
    <row r="52" spans="1:12" ht="18" x14ac:dyDescent="0.4">
      <c r="A52" s="9">
        <f>ROW()</f>
        <v>52</v>
      </c>
      <c r="C52" t="s">
        <v>31</v>
      </c>
      <c r="D52" s="62">
        <v>50</v>
      </c>
      <c r="E52" t="s">
        <v>11</v>
      </c>
      <c r="L52" s="2"/>
    </row>
    <row r="53" spans="1:12" ht="18.5" thickBot="1" x14ac:dyDescent="0.45">
      <c r="A53" s="9">
        <f>ROW()</f>
        <v>53</v>
      </c>
      <c r="C53" t="s">
        <v>32</v>
      </c>
      <c r="D53" s="62">
        <v>25</v>
      </c>
      <c r="E53" t="s">
        <v>11</v>
      </c>
      <c r="L53" s="2"/>
    </row>
    <row r="54" spans="1:12" ht="18.5" thickBot="1" x14ac:dyDescent="0.45">
      <c r="A54" s="9">
        <f>ROW()</f>
        <v>54</v>
      </c>
      <c r="B54" t="s">
        <v>33</v>
      </c>
      <c r="C54" s="24" t="s">
        <v>34</v>
      </c>
      <c r="D54" s="63">
        <f>+D52-D53</f>
        <v>25</v>
      </c>
      <c r="E54" t="s">
        <v>11</v>
      </c>
      <c r="L54" s="2"/>
    </row>
    <row r="55" spans="1:12" ht="18.5" thickBot="1" x14ac:dyDescent="0.45">
      <c r="A55" s="9">
        <f>ROW()</f>
        <v>55</v>
      </c>
      <c r="L55" s="2"/>
    </row>
    <row r="56" spans="1:12" ht="18.5" thickBot="1" x14ac:dyDescent="0.45">
      <c r="A56" s="9">
        <f>ROW()</f>
        <v>56</v>
      </c>
      <c r="C56" s="24" t="s">
        <v>35</v>
      </c>
      <c r="D56" s="61">
        <f>+D54*D42/100</f>
        <v>7500</v>
      </c>
      <c r="L56" s="2"/>
    </row>
    <row r="57" spans="1:12" ht="18.5" thickBot="1" x14ac:dyDescent="0.45">
      <c r="A57" s="9">
        <f>ROW()</f>
        <v>57</v>
      </c>
      <c r="B57" s="46"/>
      <c r="C57" s="46"/>
      <c r="D57" s="46"/>
      <c r="E57" s="46"/>
      <c r="F57" s="46"/>
      <c r="G57" s="46"/>
      <c r="H57" s="46"/>
      <c r="I57" s="46"/>
      <c r="L57" s="2"/>
    </row>
    <row r="58" spans="1:12" ht="18" x14ac:dyDescent="0.4">
      <c r="A58" s="9">
        <f>ROW()</f>
        <v>58</v>
      </c>
      <c r="L58" s="2"/>
    </row>
    <row r="59" spans="1:12" ht="18.5" thickBot="1" x14ac:dyDescent="0.45">
      <c r="A59" s="9">
        <f>ROW()</f>
        <v>59</v>
      </c>
      <c r="C59" s="47" t="s">
        <v>36</v>
      </c>
      <c r="L59" s="2"/>
    </row>
    <row r="60" spans="1:12" ht="63.75" customHeight="1" thickBot="1" x14ac:dyDescent="0.45">
      <c r="A60" s="9">
        <f>ROW()</f>
        <v>60</v>
      </c>
      <c r="C60" s="26" t="str">
        <f>+"Mars Inc. knows that it will buy "&amp;+D63&amp;" lbs of domestic sugar in three months. The standard deviation of the change in the price per lbs of domestic sugar over a 4-month period is calculated "&amp;+D65&amp;". The company chooses to hedge by buying futures contracts on domestic sugar. The standard deviation of the change in the futures price over 4-month period is "&amp;+D66&amp;" and the coefficient of correlation between the 3-month change in the price of domestic sugar and 3-month change in the futures price is "&amp;+D67</f>
        <v>Mars Inc. knows that it will buy 1792000 lbs of domestic sugar in three months. The standard deviation of the change in the price per lbs of domestic sugar over a 4-month period is calculated 0.03. The company chooses to hedge by buying futures contracts on domestic sugar. The standard deviation of the change in the futures price over 4-month period is 0.04 and the coefficient of correlation between the 3-month change in the price of domestic sugar and 3-month change in the futures price is 0.75</v>
      </c>
      <c r="D60" s="27"/>
      <c r="E60" s="27"/>
      <c r="F60" s="27"/>
      <c r="G60" s="27"/>
      <c r="H60" s="27"/>
      <c r="I60" s="28"/>
      <c r="L60" s="2"/>
    </row>
    <row r="61" spans="1:12" ht="18" x14ac:dyDescent="0.4">
      <c r="A61" s="9">
        <f>ROW()</f>
        <v>61</v>
      </c>
      <c r="B61" t="s">
        <v>37</v>
      </c>
      <c r="C61" t="s">
        <v>38</v>
      </c>
      <c r="L61" s="2"/>
    </row>
    <row r="62" spans="1:12" ht="18.5" thickBot="1" x14ac:dyDescent="0.45">
      <c r="A62" s="9">
        <f>ROW()</f>
        <v>62</v>
      </c>
      <c r="L62" s="2"/>
    </row>
    <row r="63" spans="1:12" ht="18.5" thickBot="1" x14ac:dyDescent="0.45">
      <c r="A63" s="9">
        <f>ROW()</f>
        <v>63</v>
      </c>
      <c r="C63" s="64" t="s">
        <v>39</v>
      </c>
      <c r="D63" s="139">
        <v>1792000</v>
      </c>
      <c r="L63" s="2"/>
    </row>
    <row r="64" spans="1:12" ht="18" x14ac:dyDescent="0.4">
      <c r="A64" s="9">
        <f>ROW()</f>
        <v>64</v>
      </c>
      <c r="D64" s="140"/>
      <c r="L64" s="2"/>
    </row>
    <row r="65" spans="1:13" ht="18" x14ac:dyDescent="0.4">
      <c r="A65" s="9">
        <f>ROW()</f>
        <v>65</v>
      </c>
      <c r="C65" t="s">
        <v>40</v>
      </c>
      <c r="D65" s="140">
        <v>0.03</v>
      </c>
      <c r="L65" s="2"/>
    </row>
    <row r="66" spans="1:13" ht="18" x14ac:dyDescent="0.4">
      <c r="A66" s="9">
        <f>ROW()</f>
        <v>66</v>
      </c>
      <c r="C66" t="s">
        <v>41</v>
      </c>
      <c r="D66" s="140">
        <v>0.04</v>
      </c>
      <c r="L66" s="2"/>
    </row>
    <row r="67" spans="1:13" ht="18" x14ac:dyDescent="0.4">
      <c r="A67" s="9">
        <f>ROW()</f>
        <v>67</v>
      </c>
      <c r="C67" t="s">
        <v>42</v>
      </c>
      <c r="D67" s="140">
        <v>0.75</v>
      </c>
      <c r="L67" s="2"/>
      <c r="M67" s="65"/>
    </row>
    <row r="68" spans="1:13" ht="18.5" thickBot="1" x14ac:dyDescent="0.45">
      <c r="A68" s="9">
        <f>ROW()</f>
        <v>68</v>
      </c>
      <c r="L68" s="2"/>
    </row>
    <row r="69" spans="1:13" ht="18.5" thickBot="1" x14ac:dyDescent="0.45">
      <c r="A69" s="9">
        <f>ROW()</f>
        <v>69</v>
      </c>
      <c r="B69" t="s">
        <v>37</v>
      </c>
      <c r="C69" s="24" t="s">
        <v>43</v>
      </c>
      <c r="D69" s="66">
        <f>+D67*(D65/D66)</f>
        <v>0.5625</v>
      </c>
      <c r="L69" s="2"/>
      <c r="M69" s="65"/>
    </row>
    <row r="70" spans="1:13" ht="18" x14ac:dyDescent="0.4">
      <c r="A70" s="9">
        <f>ROW()</f>
        <v>70</v>
      </c>
      <c r="L70" s="2"/>
    </row>
    <row r="71" spans="1:13" ht="18.5" thickBot="1" x14ac:dyDescent="0.45">
      <c r="A71" s="9">
        <f>ROW()</f>
        <v>71</v>
      </c>
      <c r="C71" s="67"/>
      <c r="D71" s="67"/>
      <c r="E71" s="67"/>
      <c r="F71" s="67"/>
      <c r="G71" s="67"/>
      <c r="H71" s="67"/>
      <c r="I71" s="67"/>
      <c r="L71" s="2"/>
    </row>
    <row r="72" spans="1:13" ht="18.5" thickBot="1" x14ac:dyDescent="0.45">
      <c r="A72" s="9">
        <f>ROW()</f>
        <v>72</v>
      </c>
      <c r="B72" t="s">
        <v>44</v>
      </c>
      <c r="C72" s="26" t="str">
        <f>+"The future contract is "&amp;+D74&amp;" lbs, how many contracts should the company enter  using the hedge ratio strategy:"</f>
        <v>The future contract is 112000 lbs, how many contracts should the company enter  using the hedge ratio strategy:</v>
      </c>
      <c r="D72" s="27"/>
      <c r="E72" s="27"/>
      <c r="F72" s="27"/>
      <c r="G72" s="27"/>
      <c r="H72" s="27"/>
      <c r="I72" s="28"/>
      <c r="L72" s="2"/>
    </row>
    <row r="73" spans="1:13" ht="18.5" thickBot="1" x14ac:dyDescent="0.45">
      <c r="A73" s="9">
        <f>ROW()</f>
        <v>73</v>
      </c>
      <c r="K73" s="65"/>
      <c r="L73" s="2"/>
    </row>
    <row r="74" spans="1:13" ht="18.5" thickBot="1" x14ac:dyDescent="0.45">
      <c r="A74" s="9">
        <f>ROW()</f>
        <v>74</v>
      </c>
      <c r="C74" s="64" t="s">
        <v>45</v>
      </c>
      <c r="D74" s="68">
        <v>112000</v>
      </c>
      <c r="E74" s="69" t="s">
        <v>46</v>
      </c>
      <c r="L74" s="2"/>
    </row>
    <row r="75" spans="1:13" ht="18.5" thickBot="1" x14ac:dyDescent="0.45">
      <c r="A75" s="9">
        <f>ROW()</f>
        <v>75</v>
      </c>
      <c r="F75" s="70"/>
      <c r="L75" s="2"/>
    </row>
    <row r="76" spans="1:13" ht="18.5" thickBot="1" x14ac:dyDescent="0.45">
      <c r="A76" s="9">
        <f>ROW()</f>
        <v>76</v>
      </c>
      <c r="B76" t="s">
        <v>33</v>
      </c>
      <c r="C76" s="24" t="s">
        <v>47</v>
      </c>
      <c r="D76" s="71">
        <f>+D63/D74*D69</f>
        <v>9</v>
      </c>
      <c r="L76" s="2"/>
    </row>
    <row r="77" spans="1:13" ht="18.5" thickBot="1" x14ac:dyDescent="0.45">
      <c r="A77" s="9">
        <f>ROW()</f>
        <v>77</v>
      </c>
      <c r="B77" s="46"/>
      <c r="C77" s="46"/>
      <c r="D77" s="46"/>
      <c r="E77" s="46"/>
      <c r="F77" s="46"/>
      <c r="G77" s="46"/>
      <c r="H77" s="46"/>
      <c r="I77" s="46"/>
      <c r="L77" s="2"/>
    </row>
    <row r="78" spans="1:13" ht="18" x14ac:dyDescent="0.4">
      <c r="A78" s="9">
        <f>ROW()</f>
        <v>78</v>
      </c>
      <c r="L78" s="2"/>
    </row>
    <row r="79" spans="1:13" ht="18.5" thickBot="1" x14ac:dyDescent="0.45">
      <c r="A79" s="9">
        <f>ROW()</f>
        <v>79</v>
      </c>
      <c r="C79" s="47" t="s">
        <v>48</v>
      </c>
      <c r="L79" s="2"/>
    </row>
    <row r="80" spans="1:13" ht="27" customHeight="1" x14ac:dyDescent="0.4">
      <c r="A80" s="9">
        <f>ROW()</f>
        <v>80</v>
      </c>
      <c r="C80" s="72" t="str">
        <f>+"Starwood Hotels and Resorts Inc. (“Starwood”) has $"&amp;+D84&amp;" million of floating-rate semi-annual paying LIBOR +"&amp;+D85&amp;".00% but would prefer to have fixed-rate debt with "&amp;+D87&amp;" years maturity."</f>
        <v>Starwood Hotels and Resorts Inc. (“Starwood”) has $600 million of floating-rate semi-annual paying LIBOR +2.00% but would prefer to have fixed-rate debt with 4 years maturity.</v>
      </c>
      <c r="D80" s="73"/>
      <c r="E80" s="73"/>
      <c r="F80" s="73"/>
      <c r="G80" s="73"/>
      <c r="H80" s="73"/>
      <c r="I80" s="74"/>
      <c r="L80" s="2"/>
    </row>
    <row r="81" spans="1:12" ht="26.25" customHeight="1" x14ac:dyDescent="0.4">
      <c r="A81" s="9">
        <f>ROW()</f>
        <v>81</v>
      </c>
      <c r="C81" s="14" t="s">
        <v>49</v>
      </c>
      <c r="D81" s="15"/>
      <c r="E81" s="15"/>
      <c r="F81" s="15"/>
      <c r="G81" s="15"/>
      <c r="H81" s="15"/>
      <c r="I81" s="16"/>
      <c r="L81" s="2"/>
    </row>
    <row r="82" spans="1:12" ht="44.25" customHeight="1" thickBot="1" x14ac:dyDescent="0.45">
      <c r="A82" s="9">
        <f>ROW()</f>
        <v>82</v>
      </c>
      <c r="C82" s="75" t="str">
        <f>+"They therefore want to enter a swap with Colonial in which they receive a floating rate and pay the fixed rate of "&amp;+D86&amp;".00% so that the net payment zeros-out the LIBOR rate Using the LIBOR forwards, construct the following scenario spreadsheet to show the net cash flow for both parties on the same notional million loan."</f>
        <v>They therefore want to enter a swap with Colonial in which they receive a floating rate and pay the fixed rate of 3.00% so that the net payment zeros-out the LIBOR rate Using the LIBOR forwards, construct the following scenario spreadsheet to show the net cash flow for both parties on the same notional million loan.</v>
      </c>
      <c r="D82" s="76"/>
      <c r="E82" s="76"/>
      <c r="F82" s="76"/>
      <c r="G82" s="76"/>
      <c r="H82" s="76"/>
      <c r="I82" s="77"/>
      <c r="L82" s="2"/>
    </row>
    <row r="83" spans="1:12" ht="18.5" thickBot="1" x14ac:dyDescent="0.45">
      <c r="A83" s="9">
        <f>ROW()</f>
        <v>83</v>
      </c>
      <c r="L83" s="2"/>
    </row>
    <row r="84" spans="1:12" ht="18" x14ac:dyDescent="0.4">
      <c r="A84" s="9">
        <f>ROW()</f>
        <v>84</v>
      </c>
      <c r="C84" s="78" t="s">
        <v>50</v>
      </c>
      <c r="D84" s="141">
        <v>600</v>
      </c>
      <c r="E84" s="79" t="s">
        <v>51</v>
      </c>
      <c r="L84" s="2"/>
    </row>
    <row r="85" spans="1:12" ht="18" x14ac:dyDescent="0.4">
      <c r="A85" s="9"/>
      <c r="C85" s="80" t="s">
        <v>52</v>
      </c>
      <c r="D85" s="142">
        <v>2</v>
      </c>
      <c r="E85" s="81" t="s">
        <v>53</v>
      </c>
      <c r="L85" s="2"/>
    </row>
    <row r="86" spans="1:12" ht="18" x14ac:dyDescent="0.4">
      <c r="A86" s="9"/>
      <c r="C86" s="80" t="s">
        <v>54</v>
      </c>
      <c r="D86" s="143">
        <v>3</v>
      </c>
      <c r="E86" s="81" t="s">
        <v>53</v>
      </c>
      <c r="L86" s="2"/>
    </row>
    <row r="87" spans="1:12" ht="18" x14ac:dyDescent="0.4">
      <c r="A87" s="9">
        <f>ROW()</f>
        <v>87</v>
      </c>
      <c r="C87" s="80" t="s">
        <v>55</v>
      </c>
      <c r="D87" s="144">
        <v>4</v>
      </c>
      <c r="E87" s="81" t="s">
        <v>56</v>
      </c>
      <c r="F87" s="82"/>
      <c r="L87" s="2"/>
    </row>
    <row r="88" spans="1:12" ht="18.5" thickBot="1" x14ac:dyDescent="0.45">
      <c r="A88" s="9"/>
      <c r="C88" s="83" t="s">
        <v>57</v>
      </c>
      <c r="D88" s="145">
        <v>2</v>
      </c>
      <c r="E88" s="84" t="s">
        <v>58</v>
      </c>
      <c r="F88" s="82"/>
      <c r="L88" s="2"/>
    </row>
    <row r="89" spans="1:12" ht="18" x14ac:dyDescent="0.4">
      <c r="A89" s="9">
        <f>ROW()</f>
        <v>89</v>
      </c>
      <c r="L89" s="2"/>
    </row>
    <row r="90" spans="1:12" ht="66" x14ac:dyDescent="0.4">
      <c r="A90" s="9">
        <f>ROW()</f>
        <v>90</v>
      </c>
      <c r="B90" s="85" t="s">
        <v>59</v>
      </c>
      <c r="C90" s="85" t="s">
        <v>60</v>
      </c>
      <c r="D90" s="85" t="s">
        <v>61</v>
      </c>
      <c r="E90" s="85" t="s">
        <v>62</v>
      </c>
      <c r="F90" s="85" t="s">
        <v>63</v>
      </c>
      <c r="G90" s="85" t="s">
        <v>64</v>
      </c>
      <c r="H90" s="85" t="s">
        <v>65</v>
      </c>
      <c r="L90" s="2"/>
    </row>
    <row r="91" spans="1:12" ht="25.5" customHeight="1" x14ac:dyDescent="0.4">
      <c r="A91" s="9">
        <f>ROW()</f>
        <v>91</v>
      </c>
      <c r="B91" s="86">
        <v>0</v>
      </c>
      <c r="C91" s="87">
        <v>0.01</v>
      </c>
      <c r="D91" s="87"/>
      <c r="E91" s="88"/>
      <c r="F91" s="88"/>
      <c r="G91" s="88"/>
      <c r="H91" s="88"/>
      <c r="L91" s="2"/>
    </row>
    <row r="92" spans="1:12" ht="25.5" customHeight="1" x14ac:dyDescent="0.4">
      <c r="A92" s="9">
        <f>ROW()</f>
        <v>92</v>
      </c>
      <c r="B92" s="86">
        <v>1</v>
      </c>
      <c r="C92" s="87">
        <f>+C91+0.35%</f>
        <v>1.35E-2</v>
      </c>
      <c r="D92" s="89">
        <f>+$D$85/100</f>
        <v>0.02</v>
      </c>
      <c r="E92" s="88">
        <f t="shared" ref="E92:E101" si="0">+(C91+D92)*$D$84/2</f>
        <v>9</v>
      </c>
      <c r="F92" s="88">
        <f t="shared" ref="F92:F101" si="1">+$D$86*$D$84/2/100</f>
        <v>9</v>
      </c>
      <c r="G92" s="88">
        <f t="shared" ref="G92:G101" si="2">-F92</f>
        <v>-9</v>
      </c>
      <c r="H92" s="88">
        <f t="shared" ref="H92:H101" si="3">+F92-E92</f>
        <v>0</v>
      </c>
      <c r="L92" s="2"/>
    </row>
    <row r="93" spans="1:12" ht="25.5" customHeight="1" x14ac:dyDescent="0.4">
      <c r="A93" s="9">
        <f>ROW()</f>
        <v>93</v>
      </c>
      <c r="B93" s="86">
        <v>2</v>
      </c>
      <c r="C93" s="87">
        <f>+C92+0.35%</f>
        <v>1.7000000000000001E-2</v>
      </c>
      <c r="D93" s="89">
        <f t="shared" ref="D93:D101" si="4">+$D$85/100</f>
        <v>0.02</v>
      </c>
      <c r="E93" s="88">
        <f t="shared" si="0"/>
        <v>10.050000000000001</v>
      </c>
      <c r="F93" s="88">
        <f t="shared" si="1"/>
        <v>9</v>
      </c>
      <c r="G93" s="88">
        <f t="shared" si="2"/>
        <v>-9</v>
      </c>
      <c r="H93" s="88">
        <f t="shared" si="3"/>
        <v>-1.0500000000000007</v>
      </c>
      <c r="L93" s="2"/>
    </row>
    <row r="94" spans="1:12" ht="25.5" customHeight="1" x14ac:dyDescent="0.4">
      <c r="A94" s="9">
        <f>ROW()</f>
        <v>94</v>
      </c>
      <c r="B94" s="86">
        <v>3</v>
      </c>
      <c r="C94" s="87">
        <f>+C93+0.35%</f>
        <v>2.0500000000000001E-2</v>
      </c>
      <c r="D94" s="89">
        <f t="shared" si="4"/>
        <v>0.02</v>
      </c>
      <c r="E94" s="88">
        <f t="shared" si="0"/>
        <v>11.100000000000001</v>
      </c>
      <c r="F94" s="88">
        <f t="shared" si="1"/>
        <v>9</v>
      </c>
      <c r="G94" s="88">
        <f t="shared" si="2"/>
        <v>-9</v>
      </c>
      <c r="H94" s="88">
        <f t="shared" si="3"/>
        <v>-2.1000000000000014</v>
      </c>
      <c r="L94" s="2"/>
    </row>
    <row r="95" spans="1:12" ht="25.5" customHeight="1" x14ac:dyDescent="0.4">
      <c r="A95" s="9">
        <f>ROW()</f>
        <v>95</v>
      </c>
      <c r="B95" s="86">
        <v>4</v>
      </c>
      <c r="C95" s="87">
        <f>+C94+0.35%</f>
        <v>2.4E-2</v>
      </c>
      <c r="D95" s="89">
        <f t="shared" si="4"/>
        <v>0.02</v>
      </c>
      <c r="E95" s="88">
        <f t="shared" si="0"/>
        <v>12.15</v>
      </c>
      <c r="F95" s="88">
        <f t="shared" si="1"/>
        <v>9</v>
      </c>
      <c r="G95" s="88">
        <f t="shared" si="2"/>
        <v>-9</v>
      </c>
      <c r="H95" s="88">
        <f t="shared" si="3"/>
        <v>-3.1500000000000004</v>
      </c>
      <c r="L95" s="2"/>
    </row>
    <row r="96" spans="1:12" ht="25.5" customHeight="1" x14ac:dyDescent="0.4">
      <c r="A96" s="9">
        <f>ROW()</f>
        <v>96</v>
      </c>
      <c r="B96" s="86">
        <v>5</v>
      </c>
      <c r="C96" s="87">
        <f>+C95+0.5%</f>
        <v>2.9000000000000001E-2</v>
      </c>
      <c r="D96" s="89">
        <f t="shared" si="4"/>
        <v>0.02</v>
      </c>
      <c r="E96" s="88">
        <f t="shared" si="0"/>
        <v>13.2</v>
      </c>
      <c r="F96" s="88">
        <f t="shared" si="1"/>
        <v>9</v>
      </c>
      <c r="G96" s="88">
        <f t="shared" si="2"/>
        <v>-9</v>
      </c>
      <c r="H96" s="88">
        <f t="shared" si="3"/>
        <v>-4.1999999999999993</v>
      </c>
      <c r="L96" s="2"/>
    </row>
    <row r="97" spans="1:12" ht="25.5" customHeight="1" x14ac:dyDescent="0.4">
      <c r="A97" s="9">
        <f>ROW()</f>
        <v>97</v>
      </c>
      <c r="B97" s="86">
        <v>6</v>
      </c>
      <c r="C97" s="87">
        <f>+C96+0.5%</f>
        <v>3.4000000000000002E-2</v>
      </c>
      <c r="D97" s="89">
        <f t="shared" si="4"/>
        <v>0.02</v>
      </c>
      <c r="E97" s="88">
        <f t="shared" si="0"/>
        <v>14.700000000000001</v>
      </c>
      <c r="F97" s="88">
        <f t="shared" si="1"/>
        <v>9</v>
      </c>
      <c r="G97" s="88">
        <f t="shared" si="2"/>
        <v>-9</v>
      </c>
      <c r="H97" s="88">
        <f t="shared" si="3"/>
        <v>-5.7000000000000011</v>
      </c>
      <c r="L97" s="2"/>
    </row>
    <row r="98" spans="1:12" ht="25.5" customHeight="1" x14ac:dyDescent="0.4">
      <c r="A98" s="9">
        <f>ROW()</f>
        <v>98</v>
      </c>
      <c r="B98" s="86">
        <v>7</v>
      </c>
      <c r="C98" s="87">
        <f>+C97+0.5%</f>
        <v>3.9E-2</v>
      </c>
      <c r="D98" s="89">
        <f t="shared" si="4"/>
        <v>0.02</v>
      </c>
      <c r="E98" s="88">
        <f t="shared" si="0"/>
        <v>16.200000000000003</v>
      </c>
      <c r="F98" s="88">
        <f t="shared" si="1"/>
        <v>9</v>
      </c>
      <c r="G98" s="88">
        <f t="shared" si="2"/>
        <v>-9</v>
      </c>
      <c r="H98" s="88">
        <f t="shared" si="3"/>
        <v>-7.2000000000000028</v>
      </c>
      <c r="L98" s="2"/>
    </row>
    <row r="99" spans="1:12" ht="25.5" customHeight="1" x14ac:dyDescent="0.4">
      <c r="A99" s="9">
        <f>ROW()</f>
        <v>99</v>
      </c>
      <c r="B99" s="86">
        <v>8</v>
      </c>
      <c r="C99" s="87">
        <f>+C98+0.5%</f>
        <v>4.3999999999999997E-2</v>
      </c>
      <c r="D99" s="89">
        <f t="shared" si="4"/>
        <v>0.02</v>
      </c>
      <c r="E99" s="88">
        <f t="shared" si="0"/>
        <v>17.7</v>
      </c>
      <c r="F99" s="88">
        <f t="shared" si="1"/>
        <v>9</v>
      </c>
      <c r="G99" s="88">
        <f t="shared" si="2"/>
        <v>-9</v>
      </c>
      <c r="H99" s="88">
        <f t="shared" si="3"/>
        <v>-8.6999999999999993</v>
      </c>
      <c r="L99" s="2"/>
    </row>
    <row r="100" spans="1:12" ht="25.5" customHeight="1" x14ac:dyDescent="0.4">
      <c r="A100" s="9">
        <f>ROW()</f>
        <v>100</v>
      </c>
      <c r="B100" s="86">
        <v>9</v>
      </c>
      <c r="C100" s="87">
        <f t="shared" ref="C100:C101" si="5">+C99+0.5%</f>
        <v>4.8999999999999995E-2</v>
      </c>
      <c r="D100" s="89">
        <f t="shared" si="4"/>
        <v>0.02</v>
      </c>
      <c r="E100" s="88">
        <f t="shared" si="0"/>
        <v>19.2</v>
      </c>
      <c r="F100" s="88">
        <f t="shared" si="1"/>
        <v>9</v>
      </c>
      <c r="G100" s="88">
        <f t="shared" si="2"/>
        <v>-9</v>
      </c>
      <c r="H100" s="88">
        <f t="shared" si="3"/>
        <v>-10.199999999999999</v>
      </c>
      <c r="L100" s="2"/>
    </row>
    <row r="101" spans="1:12" ht="25.5" customHeight="1" x14ac:dyDescent="0.4">
      <c r="A101" s="9">
        <f>ROW()</f>
        <v>101</v>
      </c>
      <c r="B101" s="86">
        <v>10</v>
      </c>
      <c r="C101" s="87">
        <f t="shared" si="5"/>
        <v>5.3999999999999992E-2</v>
      </c>
      <c r="D101" s="89">
        <f t="shared" si="4"/>
        <v>0.02</v>
      </c>
      <c r="E101" s="88">
        <f t="shared" si="0"/>
        <v>20.7</v>
      </c>
      <c r="F101" s="88">
        <f t="shared" si="1"/>
        <v>9</v>
      </c>
      <c r="G101" s="88">
        <f t="shared" si="2"/>
        <v>-9</v>
      </c>
      <c r="H101" s="88">
        <f t="shared" si="3"/>
        <v>-11.7</v>
      </c>
      <c r="L101" s="2"/>
    </row>
    <row r="102" spans="1:12" ht="25.5" customHeight="1" x14ac:dyDescent="0.4">
      <c r="A102" s="9"/>
      <c r="B102" s="90"/>
      <c r="C102" s="87" t="s">
        <v>66</v>
      </c>
      <c r="H102" s="88">
        <f>SUM(H91:H101)</f>
        <v>-54.000000000000014</v>
      </c>
      <c r="L102" s="2"/>
    </row>
    <row r="103" spans="1:12" ht="18" x14ac:dyDescent="0.4">
      <c r="A103" s="9">
        <f>ROW()</f>
        <v>103</v>
      </c>
      <c r="L103" s="2"/>
    </row>
    <row r="104" spans="1:12" ht="18" x14ac:dyDescent="0.4">
      <c r="A104" s="9"/>
      <c r="L104" s="2"/>
    </row>
    <row r="105" spans="1:12" ht="18.5" thickBot="1" x14ac:dyDescent="0.45">
      <c r="A105" s="9">
        <f>ROW()</f>
        <v>105</v>
      </c>
      <c r="C105" s="47" t="s">
        <v>67</v>
      </c>
      <c r="L105" s="2"/>
    </row>
    <row r="106" spans="1:12" ht="24.75" customHeight="1" x14ac:dyDescent="0.4">
      <c r="A106" s="9">
        <f>ROW()</f>
        <v>106</v>
      </c>
      <c r="C106" s="91" t="s">
        <v>68</v>
      </c>
      <c r="D106" s="92"/>
      <c r="E106" s="92"/>
      <c r="F106" s="92"/>
      <c r="G106" s="92"/>
      <c r="H106" s="92"/>
      <c r="I106" s="93"/>
      <c r="L106" s="2"/>
    </row>
    <row r="107" spans="1:12" ht="18" x14ac:dyDescent="0.4">
      <c r="A107" s="9">
        <f>ROW()</f>
        <v>107</v>
      </c>
      <c r="C107" s="94" t="str">
        <f>+"Company A offered either a Fixed Rate of "&amp;+D119*100&amp;".00% or Float LIBOR+"&amp;+D118*10000&amp;" bps"</f>
        <v>Company A offered either a Fixed Rate of 10.00% or Float LIBOR+150 bps</v>
      </c>
      <c r="D107" s="95"/>
      <c r="E107" s="95"/>
      <c r="F107" s="95"/>
      <c r="G107" s="95"/>
      <c r="H107" s="95"/>
      <c r="I107" s="96"/>
      <c r="L107" s="2"/>
    </row>
    <row r="108" spans="1:12" ht="12.75" customHeight="1" x14ac:dyDescent="0.4">
      <c r="A108" s="9">
        <f>ROW()</f>
        <v>108</v>
      </c>
      <c r="C108" s="94" t="str">
        <f>+"Company B offered either a Fixed Rate of "&amp;+E119*100&amp;"% or Float LIBOR+"&amp;+E118*10000&amp;" bps"</f>
        <v>Company B offered either a Fixed Rate of 11% or Float LIBOR+225 bps</v>
      </c>
      <c r="D108" s="95"/>
      <c r="E108" s="95"/>
      <c r="F108" s="95"/>
      <c r="G108" s="95"/>
      <c r="H108" s="95"/>
      <c r="I108" s="96"/>
      <c r="L108" s="2"/>
    </row>
    <row r="109" spans="1:12" ht="18" x14ac:dyDescent="0.4">
      <c r="A109" s="9">
        <f>ROW()</f>
        <v>109</v>
      </c>
      <c r="C109" s="94" t="str">
        <f>+"Given the different views, the broker recommends that Company A and Company B get into Swap Agreement with a"&amp;+D120*100&amp;"0% Swap price as follows"</f>
        <v>Given the different views, the broker recommends that Company A and Company B get into Swap Agreement with a90% Swap price as follows</v>
      </c>
      <c r="D109" s="95"/>
      <c r="E109" s="95"/>
      <c r="F109" s="95"/>
      <c r="G109" s="95"/>
      <c r="H109" s="95"/>
      <c r="I109" s="96"/>
      <c r="L109" s="2"/>
    </row>
    <row r="110" spans="1:12" ht="18" x14ac:dyDescent="0.4">
      <c r="A110" s="9"/>
      <c r="C110" s="97"/>
      <c r="D110" s="98"/>
      <c r="E110" s="98"/>
      <c r="F110" s="98"/>
      <c r="G110" s="98"/>
      <c r="H110" s="98"/>
      <c r="I110" s="99"/>
      <c r="L110" s="2"/>
    </row>
    <row r="111" spans="1:12" ht="18" x14ac:dyDescent="0.4">
      <c r="A111" s="9">
        <f>ROW()</f>
        <v>111</v>
      </c>
      <c r="C111" s="94" t="s">
        <v>69</v>
      </c>
      <c r="D111" s="95"/>
      <c r="E111" s="95"/>
      <c r="F111" s="95"/>
      <c r="G111" s="95"/>
      <c r="H111" s="95"/>
      <c r="I111" s="96"/>
      <c r="L111" s="2"/>
    </row>
    <row r="112" spans="1:12" ht="18.5" thickBot="1" x14ac:dyDescent="0.45">
      <c r="A112" s="9">
        <f>ROW()</f>
        <v>112</v>
      </c>
      <c r="C112" s="75" t="s">
        <v>70</v>
      </c>
      <c r="D112" s="76"/>
      <c r="E112" s="76"/>
      <c r="F112" s="76"/>
      <c r="G112" s="76"/>
      <c r="H112" s="76"/>
      <c r="I112" s="77"/>
      <c r="L112" s="2"/>
    </row>
    <row r="113" spans="1:13" ht="18" x14ac:dyDescent="0.4">
      <c r="A113" s="9">
        <f>ROW()</f>
        <v>113</v>
      </c>
      <c r="L113" s="2"/>
    </row>
    <row r="114" spans="1:13" ht="18" x14ac:dyDescent="0.4">
      <c r="A114" s="9">
        <f>ROW()</f>
        <v>114</v>
      </c>
      <c r="L114" s="2"/>
    </row>
    <row r="115" spans="1:13" ht="18.5" thickBot="1" x14ac:dyDescent="0.45">
      <c r="A115" s="9">
        <f>ROW()</f>
        <v>115</v>
      </c>
      <c r="C115" s="100"/>
      <c r="D115" s="100" t="s">
        <v>71</v>
      </c>
      <c r="E115" s="100" t="s">
        <v>72</v>
      </c>
      <c r="L115" s="2"/>
    </row>
    <row r="116" spans="1:13" ht="18" x14ac:dyDescent="0.4">
      <c r="A116" s="9">
        <f>ROW()</f>
        <v>116</v>
      </c>
      <c r="C116" s="101" t="s">
        <v>73</v>
      </c>
      <c r="D116" s="102" t="s">
        <v>74</v>
      </c>
      <c r="E116" s="103" t="s">
        <v>75</v>
      </c>
      <c r="L116" s="2"/>
    </row>
    <row r="117" spans="1:13" ht="18" x14ac:dyDescent="0.4">
      <c r="A117" s="9">
        <f>ROW()</f>
        <v>117</v>
      </c>
      <c r="C117" s="104" t="s">
        <v>76</v>
      </c>
      <c r="D117" s="105" t="s">
        <v>76</v>
      </c>
      <c r="E117" s="106" t="s">
        <v>76</v>
      </c>
      <c r="L117" s="2"/>
    </row>
    <row r="118" spans="1:13" ht="18" x14ac:dyDescent="0.4">
      <c r="A118" s="9">
        <f>ROW()</f>
        <v>118</v>
      </c>
      <c r="C118" s="104" t="s">
        <v>77</v>
      </c>
      <c r="D118" s="146">
        <v>1.4999999999999999E-2</v>
      </c>
      <c r="E118" s="147">
        <v>2.2499999999999999E-2</v>
      </c>
      <c r="L118" s="2"/>
      <c r="M118" s="65"/>
    </row>
    <row r="119" spans="1:13" ht="18" x14ac:dyDescent="0.4">
      <c r="A119" s="9">
        <f>ROW()</f>
        <v>119</v>
      </c>
      <c r="C119" s="104" t="s">
        <v>78</v>
      </c>
      <c r="D119" s="148">
        <v>0.1</v>
      </c>
      <c r="E119" s="147">
        <v>0.11</v>
      </c>
      <c r="L119" s="2"/>
      <c r="M119" s="65"/>
    </row>
    <row r="120" spans="1:13" ht="18.5" thickBot="1" x14ac:dyDescent="0.45">
      <c r="A120" s="9">
        <f>ROW()</f>
        <v>120</v>
      </c>
      <c r="C120" s="107" t="s">
        <v>79</v>
      </c>
      <c r="D120" s="149">
        <v>0.09</v>
      </c>
      <c r="E120" s="150">
        <v>0.09</v>
      </c>
      <c r="L120" s="2"/>
      <c r="M120" s="65"/>
    </row>
    <row r="121" spans="1:13" ht="18" x14ac:dyDescent="0.4">
      <c r="A121" s="9">
        <f>ROW()</f>
        <v>121</v>
      </c>
      <c r="D121" s="108"/>
      <c r="E121" s="108"/>
      <c r="L121" s="2"/>
    </row>
    <row r="122" spans="1:13" ht="18" x14ac:dyDescent="0.4">
      <c r="A122" s="9">
        <f>ROW()</f>
        <v>122</v>
      </c>
      <c r="D122" s="109"/>
      <c r="E122" s="109"/>
      <c r="L122" s="2"/>
    </row>
    <row r="123" spans="1:13" ht="18.5" thickBot="1" x14ac:dyDescent="0.45">
      <c r="A123" s="9">
        <f>ROW()</f>
        <v>123</v>
      </c>
      <c r="B123" t="s">
        <v>37</v>
      </c>
      <c r="D123" s="109"/>
      <c r="E123" s="109"/>
      <c r="L123" s="2"/>
      <c r="M123" s="65"/>
    </row>
    <row r="124" spans="1:13" ht="18.5" thickBot="1" x14ac:dyDescent="0.45">
      <c r="A124" s="9">
        <f>ROW()</f>
        <v>124</v>
      </c>
      <c r="C124" s="24" t="s">
        <v>80</v>
      </c>
      <c r="D124" s="110">
        <f>+D119-D120</f>
        <v>1.0000000000000009E-2</v>
      </c>
      <c r="E124" s="111">
        <f>+E120+E118</f>
        <v>0.11249999999999999</v>
      </c>
      <c r="L124" s="2"/>
    </row>
    <row r="125" spans="1:13" ht="18.5" thickBot="1" x14ac:dyDescent="0.45">
      <c r="A125" s="9">
        <f>ROW()</f>
        <v>125</v>
      </c>
      <c r="D125" s="108"/>
      <c r="E125" s="108"/>
      <c r="L125" s="2"/>
    </row>
    <row r="126" spans="1:13" ht="18.5" thickBot="1" x14ac:dyDescent="0.45">
      <c r="A126" s="9">
        <f>ROW()</f>
        <v>126</v>
      </c>
      <c r="B126" t="s">
        <v>33</v>
      </c>
      <c r="C126" s="24" t="s">
        <v>81</v>
      </c>
      <c r="D126" s="112">
        <f>+D118-D124</f>
        <v>4.9999999999999906E-3</v>
      </c>
      <c r="E126" s="111">
        <f>+E119-E124</f>
        <v>-2.4999999999999883E-3</v>
      </c>
      <c r="L126" s="2"/>
    </row>
    <row r="127" spans="1:13" ht="18" x14ac:dyDescent="0.4">
      <c r="A127" s="9">
        <f>ROW()</f>
        <v>127</v>
      </c>
      <c r="L127" s="2"/>
    </row>
    <row r="128" spans="1:13" ht="18.5" thickBot="1" x14ac:dyDescent="0.45">
      <c r="A128" s="9">
        <f>ROW()</f>
        <v>128</v>
      </c>
      <c r="B128" s="46"/>
      <c r="C128" s="46"/>
      <c r="D128" s="46"/>
      <c r="E128" s="46"/>
      <c r="F128" s="46"/>
      <c r="G128" s="46"/>
      <c r="H128" s="46"/>
      <c r="I128" s="46"/>
      <c r="L128" s="2"/>
    </row>
    <row r="129" spans="1:12" ht="18" x14ac:dyDescent="0.4">
      <c r="A129" s="9">
        <f>ROW()</f>
        <v>129</v>
      </c>
      <c r="L129" s="2"/>
    </row>
    <row r="130" spans="1:12" ht="18.5" thickBot="1" x14ac:dyDescent="0.45">
      <c r="A130" s="9">
        <f>ROW()</f>
        <v>130</v>
      </c>
      <c r="C130" s="47" t="s">
        <v>82</v>
      </c>
      <c r="L130" s="2"/>
    </row>
    <row r="131" spans="1:12" ht="12.75" customHeight="1" x14ac:dyDescent="0.4">
      <c r="A131" s="9">
        <f>ROW()</f>
        <v>131</v>
      </c>
      <c r="C131" s="91" t="str">
        <f>+"A US company with its primary revenues in U.S. dollars has a 3-year "&amp;+D139*100&amp;".00% euro-denominated bond with a €"&amp;+D137:D137&amp;".000 par value."</f>
        <v>A US company with its primary revenues in U.S. dollars has a 3-year 2.00% euro-denominated bond with a €100.000 par value.</v>
      </c>
      <c r="D131" s="92"/>
      <c r="E131" s="92"/>
      <c r="F131" s="92"/>
      <c r="G131" s="92"/>
      <c r="H131" s="92"/>
      <c r="I131" s="93"/>
      <c r="L131" s="2"/>
    </row>
    <row r="132" spans="1:12" ht="29.25" customHeight="1" x14ac:dyDescent="0.4">
      <c r="A132" s="9">
        <f>ROW()</f>
        <v>132</v>
      </c>
      <c r="C132" s="94" t="s">
        <v>83</v>
      </c>
      <c r="D132" s="95"/>
      <c r="E132" s="95"/>
      <c r="F132" s="95"/>
      <c r="G132" s="95"/>
      <c r="H132" s="95"/>
      <c r="I132" s="96"/>
      <c r="L132" s="2"/>
    </row>
    <row r="133" spans="1:12" ht="25.5" customHeight="1" x14ac:dyDescent="0.4">
      <c r="A133" s="9">
        <f>ROW()</f>
        <v>133</v>
      </c>
      <c r="C133" s="94" t="str">
        <f>+"Suppose the effective annual euro-denominated interest rate (rate above), the dollar-denominated rate is "&amp;+D140*100&amp;".00% and the spot exchange rate is $"&amp;+D141&amp;"/€, calculate the hedged and unhedged positions given the forward exchange rates."</f>
        <v>Suppose the effective annual euro-denominated interest rate (rate above), the dollar-denominated rate is 3.00% and the spot exchange rate is $1.3/€, calculate the hedged and unhedged positions given the forward exchange rates.</v>
      </c>
      <c r="D133" s="95"/>
      <c r="E133" s="95"/>
      <c r="F133" s="95"/>
      <c r="G133" s="95"/>
      <c r="H133" s="95"/>
      <c r="I133" s="96"/>
      <c r="L133" s="2"/>
    </row>
    <row r="134" spans="1:12" ht="18.5" thickBot="1" x14ac:dyDescent="0.45">
      <c r="A134" s="9">
        <f>ROW()</f>
        <v>134</v>
      </c>
      <c r="C134" s="75" t="s">
        <v>84</v>
      </c>
      <c r="D134" s="76"/>
      <c r="E134" s="76"/>
      <c r="F134" s="76"/>
      <c r="G134" s="76"/>
      <c r="H134" s="76"/>
      <c r="I134" s="77"/>
      <c r="L134" s="2"/>
    </row>
    <row r="135" spans="1:12" ht="18" x14ac:dyDescent="0.4">
      <c r="A135" s="9">
        <f>ROW()</f>
        <v>135</v>
      </c>
      <c r="L135" s="2"/>
    </row>
    <row r="136" spans="1:12" ht="18.5" thickBot="1" x14ac:dyDescent="0.45">
      <c r="A136" s="9">
        <f>ROW()</f>
        <v>136</v>
      </c>
      <c r="L136" s="2"/>
    </row>
    <row r="137" spans="1:12" ht="18" x14ac:dyDescent="0.4">
      <c r="A137" s="9">
        <f>ROW()</f>
        <v>137</v>
      </c>
      <c r="C137" s="78" t="s">
        <v>85</v>
      </c>
      <c r="D137" s="151">
        <v>100</v>
      </c>
      <c r="E137" s="79" t="s">
        <v>86</v>
      </c>
      <c r="L137" s="2"/>
    </row>
    <row r="138" spans="1:12" ht="18" x14ac:dyDescent="0.4">
      <c r="A138" s="9">
        <f>ROW()</f>
        <v>138</v>
      </c>
      <c r="C138" s="80" t="s">
        <v>87</v>
      </c>
      <c r="D138" s="152">
        <v>130</v>
      </c>
      <c r="E138" s="81" t="s">
        <v>88</v>
      </c>
      <c r="L138" s="2"/>
    </row>
    <row r="139" spans="1:12" ht="12" customHeight="1" x14ac:dyDescent="0.4">
      <c r="A139" s="9">
        <f>ROW()</f>
        <v>139</v>
      </c>
      <c r="C139" s="80" t="s">
        <v>89</v>
      </c>
      <c r="D139" s="153">
        <v>0.02</v>
      </c>
      <c r="E139" s="81"/>
      <c r="L139" s="2"/>
    </row>
    <row r="140" spans="1:12" ht="18" x14ac:dyDescent="0.4">
      <c r="A140" s="9">
        <f>ROW()</f>
        <v>140</v>
      </c>
      <c r="C140" s="80" t="s">
        <v>90</v>
      </c>
      <c r="D140" s="153">
        <v>0.03</v>
      </c>
      <c r="E140" s="81"/>
      <c r="L140" s="2"/>
    </row>
    <row r="141" spans="1:12" ht="18" x14ac:dyDescent="0.4">
      <c r="A141" s="9">
        <f>ROW()</f>
        <v>141</v>
      </c>
      <c r="C141" s="80" t="s">
        <v>91</v>
      </c>
      <c r="D141" s="154">
        <v>1.3</v>
      </c>
      <c r="E141" s="81" t="s">
        <v>92</v>
      </c>
      <c r="L141" s="2"/>
    </row>
    <row r="142" spans="1:12" ht="18.5" thickBot="1" x14ac:dyDescent="0.45">
      <c r="A142" s="9">
        <f>ROW()</f>
        <v>142</v>
      </c>
      <c r="C142" s="83" t="s">
        <v>93</v>
      </c>
      <c r="D142" s="155">
        <v>3</v>
      </c>
      <c r="E142" s="84" t="s">
        <v>56</v>
      </c>
      <c r="L142" s="2"/>
    </row>
    <row r="143" spans="1:12" ht="18" x14ac:dyDescent="0.4">
      <c r="A143" s="9">
        <f>ROW()</f>
        <v>143</v>
      </c>
      <c r="L143" s="2"/>
    </row>
    <row r="144" spans="1:12" ht="54.75" customHeight="1" x14ac:dyDescent="0.4">
      <c r="A144" s="9">
        <f>ROW()</f>
        <v>144</v>
      </c>
      <c r="D144" s="85" t="s">
        <v>94</v>
      </c>
      <c r="E144" s="85" t="s">
        <v>95</v>
      </c>
      <c r="F144" s="85" t="s">
        <v>96</v>
      </c>
      <c r="G144" s="85" t="s">
        <v>97</v>
      </c>
      <c r="H144" s="85" t="s">
        <v>98</v>
      </c>
      <c r="L144" s="2"/>
    </row>
    <row r="145" spans="1:14" ht="24.75" customHeight="1" x14ac:dyDescent="0.4">
      <c r="A145" s="9">
        <f>ROW()</f>
        <v>145</v>
      </c>
      <c r="D145" s="113">
        <v>1</v>
      </c>
      <c r="E145" s="114">
        <f>-$D$139*$D$137</f>
        <v>-2</v>
      </c>
      <c r="F145" s="115">
        <v>1.42</v>
      </c>
      <c r="G145" s="116">
        <f>+F145*E145</f>
        <v>-2.84</v>
      </c>
      <c r="H145" s="114">
        <f>G145/(1+$D$139)^D145</f>
        <v>-2.784313725490196</v>
      </c>
      <c r="L145" s="2"/>
    </row>
    <row r="146" spans="1:14" ht="24.75" customHeight="1" x14ac:dyDescent="0.4">
      <c r="A146" s="9">
        <f>ROW()</f>
        <v>146</v>
      </c>
      <c r="D146" s="113">
        <v>2</v>
      </c>
      <c r="E146" s="114">
        <f>-$D$139*$D$137</f>
        <v>-2</v>
      </c>
      <c r="F146" s="115">
        <v>1.44</v>
      </c>
      <c r="G146" s="116">
        <f>+F146*E146</f>
        <v>-2.88</v>
      </c>
      <c r="H146" s="114">
        <f>G146/(1+$D$139)^D146</f>
        <v>-2.7681660899653977</v>
      </c>
      <c r="L146" s="2"/>
    </row>
    <row r="147" spans="1:14" ht="24.75" customHeight="1" x14ac:dyDescent="0.4">
      <c r="A147" s="9">
        <f>ROW()</f>
        <v>147</v>
      </c>
      <c r="D147" s="113">
        <v>3</v>
      </c>
      <c r="E147" s="117">
        <f>-$D$139*$D$137-$D$137</f>
        <v>-102</v>
      </c>
      <c r="F147" s="115">
        <v>1.46</v>
      </c>
      <c r="G147" s="118">
        <f>+F147*E147</f>
        <v>-148.91999999999999</v>
      </c>
      <c r="H147" s="114">
        <f>G147/(1+$D$139)^D147</f>
        <v>-140.33064206074587</v>
      </c>
      <c r="L147" s="2"/>
    </row>
    <row r="148" spans="1:14" ht="24.75" customHeight="1" x14ac:dyDescent="0.4">
      <c r="A148" s="9">
        <f>ROW()</f>
        <v>148</v>
      </c>
      <c r="D148" s="108"/>
      <c r="G148" s="119" t="s">
        <v>99</v>
      </c>
      <c r="H148" s="119">
        <f>SUM(H145:H147)</f>
        <v>-145.88312187620147</v>
      </c>
      <c r="L148" s="2"/>
    </row>
    <row r="149" spans="1:14" ht="24.75" customHeight="1" x14ac:dyDescent="0.4">
      <c r="A149" s="9">
        <f>ROW()</f>
        <v>149</v>
      </c>
      <c r="D149" s="108"/>
      <c r="G149" s="120"/>
      <c r="H149" s="120"/>
      <c r="L149" s="2"/>
      <c r="N149" s="65"/>
    </row>
    <row r="150" spans="1:14" ht="55.5" customHeight="1" x14ac:dyDescent="0.4">
      <c r="A150" s="9">
        <f>ROW()</f>
        <v>150</v>
      </c>
      <c r="D150" s="85" t="s">
        <v>94</v>
      </c>
      <c r="G150" s="121" t="s">
        <v>100</v>
      </c>
      <c r="H150" s="121" t="s">
        <v>101</v>
      </c>
      <c r="L150" s="2"/>
    </row>
    <row r="151" spans="1:14" ht="24.75" customHeight="1" x14ac:dyDescent="0.4">
      <c r="A151" s="9">
        <f>ROW()</f>
        <v>151</v>
      </c>
      <c r="D151" s="113">
        <v>1</v>
      </c>
      <c r="G151" s="114">
        <f>-$D$140*$D$138</f>
        <v>-3.9</v>
      </c>
      <c r="H151" s="114">
        <f>G151/(1+$D$139)^D151</f>
        <v>-3.8235294117647056</v>
      </c>
      <c r="L151" s="2"/>
    </row>
    <row r="152" spans="1:14" ht="24.75" customHeight="1" x14ac:dyDescent="0.4">
      <c r="A152" s="9">
        <f>ROW()</f>
        <v>152</v>
      </c>
      <c r="D152" s="113">
        <v>2</v>
      </c>
      <c r="G152" s="114">
        <f>-$D$140*$D$138</f>
        <v>-3.9</v>
      </c>
      <c r="H152" s="114">
        <f>G152/(1+$D$139)^D152</f>
        <v>-3.7485582468281429</v>
      </c>
      <c r="L152" s="2"/>
    </row>
    <row r="153" spans="1:14" ht="24.75" customHeight="1" x14ac:dyDescent="0.4">
      <c r="A153" s="9">
        <f>ROW()</f>
        <v>153</v>
      </c>
      <c r="D153" s="113">
        <v>3</v>
      </c>
      <c r="G153" s="114">
        <f>-$D$140*$D$138-D138</f>
        <v>-133.9</v>
      </c>
      <c r="H153" s="114">
        <f>G153/(1+$D$139)^D153</f>
        <v>-126.17696059584927</v>
      </c>
      <c r="L153" s="2"/>
    </row>
    <row r="154" spans="1:14" ht="24.75" customHeight="1" x14ac:dyDescent="0.4">
      <c r="A154" s="9">
        <f>ROW()</f>
        <v>154</v>
      </c>
      <c r="G154" s="122" t="s">
        <v>99</v>
      </c>
      <c r="H154" s="123">
        <f>SUM(H151:H153)</f>
        <v>-133.7490482544421</v>
      </c>
      <c r="L154" s="2"/>
    </row>
    <row r="155" spans="1:14" ht="14.25" customHeight="1" thickBot="1" x14ac:dyDescent="0.45">
      <c r="A155" s="9">
        <f>ROW()</f>
        <v>155</v>
      </c>
      <c r="B155" s="46"/>
      <c r="C155" s="46"/>
      <c r="D155" s="46"/>
      <c r="E155" s="46"/>
      <c r="F155" s="46"/>
      <c r="G155" s="46"/>
      <c r="H155" s="46"/>
      <c r="I155" s="46"/>
      <c r="L155" s="2"/>
    </row>
    <row r="156" spans="1:14" ht="12.75" customHeight="1" x14ac:dyDescent="0.4">
      <c r="A156" s="9">
        <f>ROW()</f>
        <v>156</v>
      </c>
      <c r="L156" s="2"/>
    </row>
    <row r="157" spans="1:14" ht="12.75" customHeight="1" x14ac:dyDescent="0.4">
      <c r="A157" s="9">
        <f>ROW()</f>
        <v>157</v>
      </c>
      <c r="C157" s="124" t="s">
        <v>102</v>
      </c>
      <c r="L157" s="2"/>
    </row>
    <row r="158" spans="1:14" ht="27" customHeight="1" x14ac:dyDescent="0.4">
      <c r="A158" s="9">
        <f>ROW()</f>
        <v>158</v>
      </c>
      <c r="C158" s="125" t="str">
        <f>+"Using the various costs of buying these options shown in the table below calculate the payoff and profits for investment, assuming that the stock on the maturity date is $"&amp;+D161</f>
        <v>Using the various costs of buying these options shown in the table below calculate the payoff and profits for investment, assuming that the stock on the maturity date is $100</v>
      </c>
      <c r="D158" s="125"/>
      <c r="E158" s="125"/>
      <c r="F158" s="125"/>
      <c r="G158" s="125"/>
      <c r="H158" s="125"/>
      <c r="I158" s="125"/>
      <c r="L158" s="2"/>
    </row>
    <row r="159" spans="1:14" ht="12.75" customHeight="1" x14ac:dyDescent="0.4">
      <c r="A159" s="9">
        <f>ROW()</f>
        <v>159</v>
      </c>
      <c r="L159" s="2"/>
    </row>
    <row r="160" spans="1:14" ht="12.75" customHeight="1" x14ac:dyDescent="0.4">
      <c r="A160" s="9">
        <f>ROW()</f>
        <v>160</v>
      </c>
      <c r="L160" s="2"/>
    </row>
    <row r="161" spans="1:12" ht="18" customHeight="1" x14ac:dyDescent="0.4">
      <c r="A161" s="9">
        <f>ROW()</f>
        <v>161</v>
      </c>
      <c r="C161" s="126" t="s">
        <v>103</v>
      </c>
      <c r="D161" s="156">
        <v>100</v>
      </c>
      <c r="L161" s="2"/>
    </row>
    <row r="162" spans="1:12" ht="18" customHeight="1" x14ac:dyDescent="0.4">
      <c r="A162" s="9">
        <f>ROW()</f>
        <v>162</v>
      </c>
      <c r="L162" s="2"/>
    </row>
    <row r="163" spans="1:12" ht="55.5" customHeight="1" x14ac:dyDescent="0.4">
      <c r="A163" s="9">
        <f>ROW()</f>
        <v>163</v>
      </c>
      <c r="C163" s="122"/>
      <c r="D163" s="85" t="s">
        <v>104</v>
      </c>
      <c r="E163" s="85" t="s">
        <v>105</v>
      </c>
      <c r="F163" s="85" t="s">
        <v>106</v>
      </c>
      <c r="G163" s="85" t="s">
        <v>107</v>
      </c>
      <c r="L163" s="2"/>
    </row>
    <row r="164" spans="1:12" ht="28.5" customHeight="1" x14ac:dyDescent="0.4">
      <c r="A164" s="9">
        <f>ROW()</f>
        <v>164</v>
      </c>
      <c r="C164" s="127" t="str">
        <f>+[1]Input!AY160</f>
        <v>Call Option</v>
      </c>
      <c r="D164" s="128">
        <v>95</v>
      </c>
      <c r="E164" s="128">
        <v>3</v>
      </c>
      <c r="F164" s="129">
        <f>IF($D$161-D164&lt;0,0,$D$161-D164)</f>
        <v>5</v>
      </c>
      <c r="G164" s="129">
        <f t="shared" ref="G164:G168" si="6">+F164-E164</f>
        <v>2</v>
      </c>
      <c r="L164" s="2"/>
    </row>
    <row r="165" spans="1:12" ht="28.5" customHeight="1" x14ac:dyDescent="0.4">
      <c r="A165" s="9">
        <f>ROW()</f>
        <v>165</v>
      </c>
      <c r="C165" s="127" t="str">
        <f>+[1]Input!AY161</f>
        <v>Put Option</v>
      </c>
      <c r="D165" s="128">
        <v>90</v>
      </c>
      <c r="E165" s="128">
        <v>2.5</v>
      </c>
      <c r="F165" s="129">
        <f>IF(D165-$D$161&lt;0,0,D165-$D$161)</f>
        <v>0</v>
      </c>
      <c r="G165" s="129">
        <f t="shared" si="6"/>
        <v>-2.5</v>
      </c>
      <c r="L165" s="2"/>
    </row>
    <row r="166" spans="1:12" ht="28.5" customHeight="1" x14ac:dyDescent="0.4">
      <c r="A166" s="9">
        <f>ROW()</f>
        <v>166</v>
      </c>
      <c r="C166" s="127" t="str">
        <f>+[1]Input!AY162</f>
        <v>Call Option</v>
      </c>
      <c r="D166" s="128">
        <v>90</v>
      </c>
      <c r="E166" s="128">
        <v>7</v>
      </c>
      <c r="F166" s="129">
        <f>IF($D$161-D166&lt;0,0,$D$161-D166)</f>
        <v>10</v>
      </c>
      <c r="G166" s="129">
        <f t="shared" si="6"/>
        <v>3</v>
      </c>
      <c r="L166" s="2"/>
    </row>
    <row r="167" spans="1:12" ht="28.5" customHeight="1" x14ac:dyDescent="0.4">
      <c r="A167" s="9">
        <f>ROW()</f>
        <v>167</v>
      </c>
      <c r="C167" s="127" t="str">
        <f>+[1]Input!AY163</f>
        <v>Put Option</v>
      </c>
      <c r="D167" s="128">
        <v>90</v>
      </c>
      <c r="E167" s="128">
        <v>3.2</v>
      </c>
      <c r="F167" s="129">
        <f>IF(D167-$D$161&lt;0,0,D167-$D$161)</f>
        <v>0</v>
      </c>
      <c r="G167" s="129">
        <f t="shared" si="6"/>
        <v>-3.2</v>
      </c>
      <c r="L167" s="2"/>
    </row>
    <row r="168" spans="1:12" ht="28.5" customHeight="1" x14ac:dyDescent="0.4">
      <c r="A168" s="9">
        <f>ROW()</f>
        <v>168</v>
      </c>
      <c r="C168" s="127" t="str">
        <f>+[1]Input!AY164</f>
        <v>Call Option</v>
      </c>
      <c r="D168" s="128">
        <v>105</v>
      </c>
      <c r="E168" s="128">
        <v>3</v>
      </c>
      <c r="F168" s="129">
        <f>IF($D$161-D168&lt;0,0,$D$161-D168)</f>
        <v>0</v>
      </c>
      <c r="G168" s="129">
        <f t="shared" si="6"/>
        <v>-3</v>
      </c>
      <c r="L168" s="2"/>
    </row>
    <row r="169" spans="1:12" ht="28.5" customHeight="1" x14ac:dyDescent="0.4">
      <c r="A169" s="9">
        <f>ROW()</f>
        <v>169</v>
      </c>
      <c r="C169" s="127" t="str">
        <f>+[1]Input!AY165</f>
        <v>Put Option</v>
      </c>
      <c r="D169" s="128">
        <v>105</v>
      </c>
      <c r="E169" s="128">
        <v>2.5</v>
      </c>
      <c r="F169" s="129">
        <f>IF(D169-$D$161&lt;0,0,D169-$D$161)</f>
        <v>5</v>
      </c>
      <c r="G169" s="129">
        <f>+F169-E169</f>
        <v>2.5</v>
      </c>
      <c r="L169" s="2"/>
    </row>
    <row r="170" spans="1:12" ht="28.5" customHeight="1" x14ac:dyDescent="0.4">
      <c r="A170" s="9">
        <f>ROW()</f>
        <v>170</v>
      </c>
      <c r="C170" s="127" t="str">
        <f>+[1]Input!AY166</f>
        <v>Straddle Option *</v>
      </c>
      <c r="D170" s="128">
        <v>110</v>
      </c>
      <c r="E170" s="128">
        <v>8.5</v>
      </c>
      <c r="F170" s="129">
        <f>IF($D$161-D170&lt;0,D170-$D$161,$D$161-D170)</f>
        <v>10</v>
      </c>
      <c r="G170" s="129">
        <f>+F170-E170</f>
        <v>1.5</v>
      </c>
      <c r="L170" s="2"/>
    </row>
    <row r="171" spans="1:12" ht="28.5" customHeight="1" x14ac:dyDescent="0.4">
      <c r="A171" s="9">
        <f>ROW()</f>
        <v>171</v>
      </c>
      <c r="C171" s="127" t="str">
        <f>+[1]Input!AY167</f>
        <v>Straddle Option *</v>
      </c>
      <c r="D171" s="128">
        <v>92</v>
      </c>
      <c r="E171" s="128">
        <v>8.5</v>
      </c>
      <c r="F171" s="129">
        <f>IF($D$161-D171&lt;0,D171-$D$161,$D$161-D171)</f>
        <v>8</v>
      </c>
      <c r="G171" s="129">
        <f>+F171-E171</f>
        <v>-0.5</v>
      </c>
      <c r="L171" s="2"/>
    </row>
    <row r="172" spans="1:12" ht="17.25" customHeight="1" x14ac:dyDescent="0.4">
      <c r="A172" s="9">
        <f>ROW()</f>
        <v>172</v>
      </c>
      <c r="C172" s="130" t="s">
        <v>108</v>
      </c>
      <c r="D172" s="90"/>
      <c r="E172" s="131"/>
      <c r="F172" s="131"/>
      <c r="G172" s="131"/>
      <c r="L172" s="2"/>
    </row>
    <row r="173" spans="1:12" ht="18" customHeight="1" thickBot="1" x14ac:dyDescent="0.45">
      <c r="A173" s="9">
        <f>ROW()</f>
        <v>173</v>
      </c>
      <c r="B173" s="46"/>
      <c r="C173" s="46"/>
      <c r="D173" s="46"/>
      <c r="E173" s="46"/>
      <c r="F173" s="46"/>
      <c r="G173" s="46"/>
      <c r="H173" s="46"/>
      <c r="I173" s="46"/>
      <c r="L173" s="2"/>
    </row>
    <row r="174" spans="1:12" ht="18" customHeight="1" x14ac:dyDescent="0.4">
      <c r="A174" s="9">
        <f>ROW()</f>
        <v>174</v>
      </c>
      <c r="L174" s="2"/>
    </row>
    <row r="175" spans="1:12" ht="18" customHeight="1" x14ac:dyDescent="0.4">
      <c r="A175" s="9">
        <f>ROW()</f>
        <v>175</v>
      </c>
      <c r="C175" s="47" t="s">
        <v>109</v>
      </c>
      <c r="J175" s="132"/>
      <c r="L175" s="2"/>
    </row>
    <row r="176" spans="1:12" ht="54.75" customHeight="1" x14ac:dyDescent="0.4">
      <c r="A176" s="9">
        <f>ROW()</f>
        <v>176</v>
      </c>
      <c r="C176" s="125" t="s">
        <v>110</v>
      </c>
      <c r="D176" s="125"/>
      <c r="E176" s="125"/>
      <c r="F176" s="125"/>
      <c r="G176" s="125"/>
      <c r="H176" s="125"/>
      <c r="I176" s="125"/>
      <c r="J176" s="133"/>
      <c r="L176" s="2"/>
    </row>
    <row r="177" spans="1:12" ht="18" x14ac:dyDescent="0.4">
      <c r="A177" s="9">
        <f>ROW()</f>
        <v>177</v>
      </c>
      <c r="J177" s="132"/>
      <c r="L177" s="2"/>
    </row>
    <row r="178" spans="1:12" ht="66" x14ac:dyDescent="0.4">
      <c r="A178" s="9">
        <f>ROW()</f>
        <v>178</v>
      </c>
      <c r="D178" s="134" t="s">
        <v>111</v>
      </c>
      <c r="J178" s="132"/>
      <c r="L178" s="2"/>
    </row>
    <row r="179" spans="1:12" ht="24.75" customHeight="1" x14ac:dyDescent="0.4">
      <c r="A179" s="9">
        <f>ROW()</f>
        <v>179</v>
      </c>
      <c r="C179" s="127" t="s">
        <v>112</v>
      </c>
      <c r="D179" s="135"/>
      <c r="J179" s="132"/>
      <c r="L179" s="2"/>
    </row>
    <row r="180" spans="1:12" ht="24.75" customHeight="1" x14ac:dyDescent="0.4">
      <c r="A180" s="9">
        <f>ROW()</f>
        <v>180</v>
      </c>
      <c r="C180" s="127" t="s">
        <v>113</v>
      </c>
      <c r="D180" s="135"/>
      <c r="J180" s="132"/>
      <c r="L180" s="2"/>
    </row>
    <row r="181" spans="1:12" ht="24.75" customHeight="1" x14ac:dyDescent="0.4">
      <c r="A181" s="9">
        <f>ROW()</f>
        <v>181</v>
      </c>
      <c r="C181" s="127" t="s">
        <v>114</v>
      </c>
      <c r="D181" s="135" t="s">
        <v>115</v>
      </c>
      <c r="J181" s="132"/>
      <c r="L181" s="2"/>
    </row>
    <row r="182" spans="1:12" ht="24.75" customHeight="1" x14ac:dyDescent="0.4">
      <c r="A182" s="9">
        <f>ROW()</f>
        <v>182</v>
      </c>
      <c r="C182" s="127" t="s">
        <v>116</v>
      </c>
      <c r="D182" s="135"/>
      <c r="J182" s="132"/>
      <c r="L182" s="2"/>
    </row>
    <row r="183" spans="1:12" ht="24.75" customHeight="1" x14ac:dyDescent="0.4">
      <c r="A183" s="9">
        <f>ROW()</f>
        <v>183</v>
      </c>
      <c r="C183" s="127" t="s">
        <v>117</v>
      </c>
      <c r="D183" s="135"/>
      <c r="J183" s="132"/>
      <c r="L183" s="2"/>
    </row>
    <row r="184" spans="1:12" ht="24.75" customHeight="1" x14ac:dyDescent="0.4">
      <c r="A184" s="9">
        <f>ROW()</f>
        <v>184</v>
      </c>
      <c r="C184" s="127" t="s">
        <v>118</v>
      </c>
      <c r="D184" s="135" t="s">
        <v>119</v>
      </c>
      <c r="J184" s="132"/>
      <c r="L184" s="2"/>
    </row>
    <row r="185" spans="1:12" ht="24.75" customHeight="1" x14ac:dyDescent="0.4">
      <c r="A185" s="9">
        <f>ROW()</f>
        <v>185</v>
      </c>
      <c r="C185" s="127" t="s">
        <v>120</v>
      </c>
      <c r="D185" s="135"/>
      <c r="J185" s="132"/>
      <c r="L185" s="2"/>
    </row>
    <row r="186" spans="1:12" ht="18" x14ac:dyDescent="0.4">
      <c r="J186" s="132"/>
      <c r="L186" s="2"/>
    </row>
    <row r="187" spans="1:12" ht="18" customHeight="1" x14ac:dyDescent="0.4">
      <c r="A187" s="9">
        <f>ROW()</f>
        <v>187</v>
      </c>
      <c r="C187" s="47" t="s">
        <v>121</v>
      </c>
      <c r="J187" s="132"/>
      <c r="L187" s="2"/>
    </row>
    <row r="188" spans="1:12" ht="54.75" customHeight="1" x14ac:dyDescent="0.4">
      <c r="A188" s="9">
        <f>ROW()</f>
        <v>188</v>
      </c>
      <c r="C188" s="125" t="s">
        <v>122</v>
      </c>
      <c r="D188" s="125"/>
      <c r="E188" s="125"/>
      <c r="F188" s="125"/>
      <c r="G188" s="125"/>
      <c r="H188" s="125"/>
      <c r="I188" s="125"/>
      <c r="J188" s="133"/>
      <c r="L188" s="2"/>
    </row>
    <row r="189" spans="1:12" ht="18" x14ac:dyDescent="0.4">
      <c r="A189" s="9">
        <f>ROW()</f>
        <v>189</v>
      </c>
      <c r="J189" s="132"/>
      <c r="L189" s="2"/>
    </row>
    <row r="190" spans="1:12" ht="66" x14ac:dyDescent="0.4">
      <c r="A190" s="9">
        <f>ROW()</f>
        <v>190</v>
      </c>
      <c r="D190" s="134" t="s">
        <v>111</v>
      </c>
      <c r="J190" s="132"/>
      <c r="L190" s="2"/>
    </row>
    <row r="191" spans="1:12" ht="35.25" customHeight="1" x14ac:dyDescent="0.4">
      <c r="A191" s="9">
        <f>ROW()</f>
        <v>191</v>
      </c>
      <c r="C191" s="136" t="s">
        <v>123</v>
      </c>
      <c r="D191" s="135"/>
      <c r="J191" s="132"/>
      <c r="L191" s="2"/>
    </row>
    <row r="192" spans="1:12" ht="24.75" customHeight="1" x14ac:dyDescent="0.4">
      <c r="A192" s="9">
        <f>ROW()</f>
        <v>192</v>
      </c>
      <c r="C192" s="136" t="s">
        <v>124</v>
      </c>
      <c r="D192" s="135"/>
      <c r="J192" s="132"/>
      <c r="L192" s="2"/>
    </row>
    <row r="193" spans="1:12" ht="24.75" customHeight="1" x14ac:dyDescent="0.4">
      <c r="A193" s="9">
        <f>ROW()</f>
        <v>193</v>
      </c>
      <c r="C193" s="136" t="s">
        <v>125</v>
      </c>
      <c r="D193" s="135" t="s">
        <v>119</v>
      </c>
      <c r="J193" s="132"/>
      <c r="L193" s="2"/>
    </row>
    <row r="194" spans="1:12" ht="24.75" customHeight="1" thickBot="1" x14ac:dyDescent="0.45">
      <c r="A194" s="9">
        <f>ROW()</f>
        <v>194</v>
      </c>
      <c r="C194" s="136" t="s">
        <v>126</v>
      </c>
      <c r="D194" s="135"/>
      <c r="J194" s="132"/>
      <c r="L194" s="137"/>
    </row>
    <row r="195" spans="1:12" x14ac:dyDescent="0.35">
      <c r="J195" s="132"/>
    </row>
  </sheetData>
  <mergeCells count="27">
    <mergeCell ref="C158:I158"/>
    <mergeCell ref="C176:I176"/>
    <mergeCell ref="C188:I188"/>
    <mergeCell ref="C111:I111"/>
    <mergeCell ref="C112:I112"/>
    <mergeCell ref="C131:I131"/>
    <mergeCell ref="C132:I132"/>
    <mergeCell ref="C133:I133"/>
    <mergeCell ref="C134:I134"/>
    <mergeCell ref="C81:I81"/>
    <mergeCell ref="C82:I82"/>
    <mergeCell ref="C106:I106"/>
    <mergeCell ref="C107:I107"/>
    <mergeCell ref="C108:I108"/>
    <mergeCell ref="C109:I109"/>
    <mergeCell ref="C35:I35"/>
    <mergeCell ref="C36:I36"/>
    <mergeCell ref="C49:I49"/>
    <mergeCell ref="C60:I60"/>
    <mergeCell ref="C72:I72"/>
    <mergeCell ref="C80:I80"/>
    <mergeCell ref="A1:I1"/>
    <mergeCell ref="C3:I3"/>
    <mergeCell ref="C9:I13"/>
    <mergeCell ref="C14:I14"/>
    <mergeCell ref="C21:I21"/>
    <mergeCell ref="E26:G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Droussiotis</dc:creator>
  <cp:lastModifiedBy>Chris Droussiotis</cp:lastModifiedBy>
  <dcterms:created xsi:type="dcterms:W3CDTF">2015-06-14T11:33:11Z</dcterms:created>
  <dcterms:modified xsi:type="dcterms:W3CDTF">2015-06-14T11:40:24Z</dcterms:modified>
</cp:coreProperties>
</file>