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CREDIT RISK MANAGEMENT and ANALYSIS/Chapters - Spreadsheets/PART I/"/>
    </mc:Choice>
  </mc:AlternateContent>
  <xr:revisionPtr revIDLastSave="107" documentId="8_{D469EFD1-AB7B-4E4D-8534-CAAB3AFB00EC}" xr6:coauthVersionLast="47" xr6:coauthVersionMax="47" xr10:uidLastSave="{22A5328C-C991-4C32-AB13-91158726B179}"/>
  <bookViews>
    <workbookView xWindow="28680" yWindow="-120" windowWidth="29040" windowHeight="15720" xr2:uid="{3AAB74F8-D7AF-40A1-937B-27686B387D89}"/>
  </bookViews>
  <sheets>
    <sheet name="Figure Intro 1.0" sheetId="5" r:id="rId1"/>
    <sheet name="Figure 1.1" sheetId="2" r:id="rId2"/>
    <sheet name="Figure 1.2" sheetId="1" r:id="rId3"/>
    <sheet name="Figure 1.3" sheetId="3" r:id="rId4"/>
    <sheet name="Figure 1.4" sheetId="4" r:id="rId5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0" i="4" l="1"/>
  <c r="E17" i="4" s="1"/>
  <c r="C34" i="4"/>
  <c r="L19" i="4"/>
  <c r="C19" i="4"/>
  <c r="C13" i="4"/>
  <c r="K11" i="4"/>
  <c r="L13" i="4" s="1"/>
  <c r="L22" i="4" s="1"/>
  <c r="L26" i="4" s="1"/>
  <c r="C7" i="4"/>
  <c r="L5" i="4"/>
  <c r="C15" i="4" l="1"/>
  <c r="C21" i="4"/>
  <c r="D10" i="4" s="1"/>
  <c r="E15" i="4"/>
  <c r="D15" i="4"/>
  <c r="D11" i="4"/>
  <c r="D6" i="4"/>
  <c r="D17" i="4"/>
  <c r="E7" i="4"/>
  <c r="E13" i="4"/>
  <c r="L33" i="4"/>
  <c r="L6" i="4" s="1"/>
  <c r="D13" i="4"/>
  <c r="D9" i="4"/>
  <c r="D21" i="4"/>
  <c r="D12" i="4"/>
  <c r="E21" i="4"/>
  <c r="D18" i="4"/>
  <c r="D5" i="4"/>
  <c r="D7" i="4" l="1"/>
  <c r="D19" i="4"/>
  <c r="B15" i="2"/>
  <c r="G14" i="2"/>
  <c r="G13" i="2"/>
  <c r="B6" i="2"/>
  <c r="B7" i="2"/>
  <c r="B8" i="2"/>
  <c r="B9" i="2"/>
  <c r="B10" i="2"/>
  <c r="B11" i="2"/>
  <c r="B12" i="2"/>
  <c r="B13" i="2"/>
  <c r="B14" i="2"/>
  <c r="B16" i="2"/>
  <c r="B5" i="2"/>
</calcChain>
</file>

<file path=xl/sharedStrings.xml><?xml version="1.0" encoding="utf-8"?>
<sst xmlns="http://schemas.openxmlformats.org/spreadsheetml/2006/main" count="238" uniqueCount="203">
  <si>
    <t>Tier 1 Capital</t>
  </si>
  <si>
    <t>Tier 2 Capital</t>
  </si>
  <si>
    <t>Common Equity</t>
  </si>
  <si>
    <t>Retained earnings</t>
  </si>
  <si>
    <t>Non-Cumulative Preferred</t>
  </si>
  <si>
    <t>Non-Redeemable Preferred</t>
  </si>
  <si>
    <t>Subordinated Debt</t>
  </si>
  <si>
    <t>Hybrid Equity (Preferred not in Tier 1)</t>
  </si>
  <si>
    <t>Other Reserves</t>
  </si>
  <si>
    <t>Capital Conservation Buffer</t>
  </si>
  <si>
    <t>Other conservative reserves to assist withstanding major cycles</t>
  </si>
  <si>
    <t>Tier 1 &amp; 2 Capital</t>
  </si>
  <si>
    <t xml:space="preserve"> Tier 1 &amp; 2, and Buffer</t>
  </si>
  <si>
    <t>APR</t>
  </si>
  <si>
    <t>Amount</t>
  </si>
  <si>
    <t>Term (yrs)</t>
  </si>
  <si>
    <t>Monthly Mortgage Payment</t>
  </si>
  <si>
    <t>Monthly Lease Payment</t>
  </si>
  <si>
    <t>NOTE: under a Lease, there is a first payment at time zero</t>
  </si>
  <si>
    <t>BASEL III CAPITAL ADEQUACY</t>
  </si>
  <si>
    <t>S&amp;P</t>
  </si>
  <si>
    <t>Moody's</t>
  </si>
  <si>
    <t>Fitch</t>
  </si>
  <si>
    <t>Drou's Banking Internal Rating ('DIR') system</t>
  </si>
  <si>
    <t>AAA</t>
  </si>
  <si>
    <t>Aaa</t>
  </si>
  <si>
    <t>DIR1</t>
  </si>
  <si>
    <t>AA+</t>
  </si>
  <si>
    <t>Aa1</t>
  </si>
  <si>
    <t>DIR2</t>
  </si>
  <si>
    <t>AA</t>
  </si>
  <si>
    <t>Aa2</t>
  </si>
  <si>
    <t>DIR3</t>
  </si>
  <si>
    <t>AA-</t>
  </si>
  <si>
    <t>Aa3</t>
  </si>
  <si>
    <t>DIR4</t>
  </si>
  <si>
    <t>A+</t>
  </si>
  <si>
    <t>A1</t>
  </si>
  <si>
    <t>DIR5</t>
  </si>
  <si>
    <t>A</t>
  </si>
  <si>
    <t>A2</t>
  </si>
  <si>
    <t>DIR6</t>
  </si>
  <si>
    <t>A-</t>
  </si>
  <si>
    <t>A3</t>
  </si>
  <si>
    <t>DIR7</t>
  </si>
  <si>
    <t>BBB+</t>
  </si>
  <si>
    <t>Baa1</t>
  </si>
  <si>
    <t>DIR8</t>
  </si>
  <si>
    <t>BBB</t>
  </si>
  <si>
    <t>Baa2</t>
  </si>
  <si>
    <t>DIR9</t>
  </si>
  <si>
    <t>BBB-</t>
  </si>
  <si>
    <t>Baa3</t>
  </si>
  <si>
    <t>DIR10</t>
  </si>
  <si>
    <t>BB+</t>
  </si>
  <si>
    <t>Ba1</t>
  </si>
  <si>
    <t>NON-INVESTMENT
GRADE
(LEVERAGE)</t>
  </si>
  <si>
    <t>DIR11</t>
  </si>
  <si>
    <t>BB</t>
  </si>
  <si>
    <t>Ba2</t>
  </si>
  <si>
    <t>DIR12</t>
  </si>
  <si>
    <t>BB-</t>
  </si>
  <si>
    <t>Ba3</t>
  </si>
  <si>
    <t>DIR13</t>
  </si>
  <si>
    <t>B+</t>
  </si>
  <si>
    <t>B1</t>
  </si>
  <si>
    <t>DIR14</t>
  </si>
  <si>
    <t>B</t>
  </si>
  <si>
    <t>B2</t>
  </si>
  <si>
    <t>DIR15</t>
  </si>
  <si>
    <t>B-</t>
  </si>
  <si>
    <t>B3</t>
  </si>
  <si>
    <t>DIR16</t>
  </si>
  <si>
    <t>CCC+</t>
  </si>
  <si>
    <t>Caa1</t>
  </si>
  <si>
    <t>CCC</t>
  </si>
  <si>
    <t>DISTRESS</t>
  </si>
  <si>
    <t>DIR17</t>
  </si>
  <si>
    <t>Caa2</t>
  </si>
  <si>
    <t>DIR18</t>
  </si>
  <si>
    <t>CCC-</t>
  </si>
  <si>
    <t>Caa3</t>
  </si>
  <si>
    <t>DIR19</t>
  </si>
  <si>
    <t>CC</t>
  </si>
  <si>
    <t>Ca</t>
  </si>
  <si>
    <t>DIR20</t>
  </si>
  <si>
    <t>C</t>
  </si>
  <si>
    <t>DIR21</t>
  </si>
  <si>
    <t>D</t>
  </si>
  <si>
    <t>RD/D</t>
  </si>
  <si>
    <t>Default</t>
  </si>
  <si>
    <t>DIR22</t>
  </si>
  <si>
    <t>Figure 1.2</t>
  </si>
  <si>
    <t>RATING SYSTEM (EXTERNAL AND INTERNAL)</t>
  </si>
  <si>
    <t>E</t>
  </si>
  <si>
    <t>F</t>
  </si>
  <si>
    <t>G</t>
  </si>
  <si>
    <t>=PMT(G9/12,G11*12,-G7,0,0)</t>
  </si>
  <si>
    <t>=PMT(G9/12,G11*12,-G7,0,1)</t>
  </si>
  <si>
    <t>H</t>
  </si>
  <si>
    <t>I</t>
  </si>
  <si>
    <t>J</t>
  </si>
  <si>
    <t>PAYMENT CALCULATION EXAMPLE</t>
  </si>
  <si>
    <t>Fugure 1.1</t>
  </si>
  <si>
    <t>Figure 1.3</t>
  </si>
  <si>
    <t>RJR Nabisco/KKR Transaction Sources &amp; Uses ($000's)</t>
  </si>
  <si>
    <t>Sources</t>
  </si>
  <si>
    <t xml:space="preserve"> % Cap</t>
  </si>
  <si>
    <t>EBITDA x</t>
  </si>
  <si>
    <t>Pricing</t>
  </si>
  <si>
    <t>Uses</t>
  </si>
  <si>
    <t>Revolving Credit &amp; Term Loans</t>
  </si>
  <si>
    <t xml:space="preserve"> L+2.50%</t>
  </si>
  <si>
    <t>Purchase Stock</t>
  </si>
  <si>
    <t>Debt Refinancing</t>
  </si>
  <si>
    <t xml:space="preserve">  Total Band Debt</t>
  </si>
  <si>
    <t>Fees:</t>
  </si>
  <si>
    <t xml:space="preserve">  </t>
  </si>
  <si>
    <t>Drexel:</t>
  </si>
  <si>
    <t>Bridge Financing</t>
  </si>
  <si>
    <t>Base Rate + 6% (increasing to BR+10%)</t>
  </si>
  <si>
    <t>Fees as adviser</t>
  </si>
  <si>
    <t>Increasing Rate Notes</t>
  </si>
  <si>
    <t xml:space="preserve"> L+</t>
  </si>
  <si>
    <t>Commtiment Fee</t>
  </si>
  <si>
    <t>Partnership Dent Securities</t>
  </si>
  <si>
    <t>T + 4.0%</t>
  </si>
  <si>
    <t>Funding Fee (Sub Debt)</t>
  </si>
  <si>
    <t>Senior Convertibel Debentures</t>
  </si>
  <si>
    <t xml:space="preserve"> (between 12.675% - 16.675% Fixed)</t>
  </si>
  <si>
    <t>Financing Fee (Sub Debt)</t>
  </si>
  <si>
    <t xml:space="preserve">  Total Subordinated Debt</t>
  </si>
  <si>
    <t xml:space="preserve">  Total Drexel Fees</t>
  </si>
  <si>
    <t>Merril;l Lynch</t>
  </si>
  <si>
    <t>Total Debt</t>
  </si>
  <si>
    <t>Cumulative Exch. PIK Preferred Stock</t>
  </si>
  <si>
    <t>Cash Equity</t>
  </si>
  <si>
    <t xml:space="preserve">  Total Equity</t>
  </si>
  <si>
    <t xml:space="preserve">  Total Merrill Lynch</t>
  </si>
  <si>
    <t>Morgan Stanley Fees as dealer</t>
  </si>
  <si>
    <t>Total Sources</t>
  </si>
  <si>
    <t>Wassersteinb Parella Fees as a dealer</t>
  </si>
  <si>
    <t>Total Investment Banking Fees</t>
  </si>
  <si>
    <t>Bank Debt Provided:</t>
  </si>
  <si>
    <t>Up Front Fees paid</t>
  </si>
  <si>
    <t>Dai-Ichi Kangyo Bank</t>
  </si>
  <si>
    <t>Banking Fees (200 institutions)</t>
  </si>
  <si>
    <t>Fuji Bank</t>
  </si>
  <si>
    <t>Other Transaction Expenses</t>
  </si>
  <si>
    <t>Sanwa Bank</t>
  </si>
  <si>
    <t>Total Transaction Fees &amp; Expenses</t>
  </si>
  <si>
    <t>LongpTerm Crddit Bank of Japan</t>
  </si>
  <si>
    <t>Miutsubishi Bank Ltd</t>
  </si>
  <si>
    <t>Sumitomo Bank Ltd</t>
  </si>
  <si>
    <t>Nippopn Credit Bank</t>
  </si>
  <si>
    <t>Tokai Bank Ltd</t>
  </si>
  <si>
    <t>Mitsui Trust &amp; Banking</t>
  </si>
  <si>
    <t>Other Japanese Regional Banks</t>
  </si>
  <si>
    <t xml:space="preserve">  Total provided by Japanese Banks</t>
  </si>
  <si>
    <t>Subordinated Debr Provided</t>
  </si>
  <si>
    <t>Drexel Burnham Lambert</t>
  </si>
  <si>
    <t>Merrill Lynch</t>
  </si>
  <si>
    <t>Proforma EBITDA (1989 Est)</t>
  </si>
  <si>
    <t xml:space="preserve"> 3m LIBOR (Jan 1989)</t>
  </si>
  <si>
    <t>Figure 1.4</t>
  </si>
  <si>
    <t>INVESTMENT GRADE</t>
  </si>
  <si>
    <t>FINANCIAL &amp;</t>
  </si>
  <si>
    <t>INVESTMENT</t>
  </si>
  <si>
    <t>VALUATION</t>
  </si>
  <si>
    <t>ANALYSIS</t>
  </si>
  <si>
    <t>CORPORATION</t>
  </si>
  <si>
    <t>INVESTMENT 
BANKS</t>
  </si>
  <si>
    <t>INVESTORS</t>
  </si>
  <si>
    <t>BALANCE SHEET</t>
  </si>
  <si>
    <t>INCOME STATEMENT</t>
  </si>
  <si>
    <t>ASSETS</t>
  </si>
  <si>
    <r>
      <rPr>
        <b/>
        <u/>
        <sz val="11"/>
        <color theme="1"/>
        <rFont val="Calibri"/>
        <family val="2"/>
        <scheme val="minor"/>
      </rPr>
      <t>LIABILITIES</t>
    </r>
    <r>
      <rPr>
        <b/>
        <sz val="11"/>
        <color theme="1"/>
        <rFont val="Calibri"/>
        <family val="2"/>
        <scheme val="minor"/>
      </rPr>
      <t xml:space="preserve">
Trade Payables
Loans
Bonds</t>
    </r>
  </si>
  <si>
    <t>Revenue
Gross Profit
EBITDA
Net Income</t>
  </si>
  <si>
    <t>LBO</t>
  </si>
  <si>
    <t>CASH FLOW STATEMENT</t>
  </si>
  <si>
    <t>Working Capital
Investment Activities
Financing Activities</t>
  </si>
  <si>
    <t>PRIVATE</t>
  </si>
  <si>
    <r>
      <rPr>
        <b/>
        <u/>
        <sz val="11"/>
        <color theme="1"/>
        <rFont val="Calibri"/>
        <family val="2"/>
        <scheme val="minor"/>
      </rPr>
      <t>EQUITY</t>
    </r>
    <r>
      <rPr>
        <b/>
        <sz val="11"/>
        <color theme="1"/>
        <rFont val="Calibri"/>
        <family val="2"/>
        <scheme val="minor"/>
      </rPr>
      <t xml:space="preserve">
Prefered
Common</t>
    </r>
  </si>
  <si>
    <t>EQUITY FIRM</t>
  </si>
  <si>
    <t>CREDIT</t>
  </si>
  <si>
    <t>MERGERS &amp;</t>
  </si>
  <si>
    <t>ACQUISITIONS</t>
  </si>
  <si>
    <t>COMMERCIAL
BANKS</t>
  </si>
  <si>
    <t>COMPANIES</t>
  </si>
  <si>
    <t>RETAIL</t>
  </si>
  <si>
    <t>FEDERAL</t>
  </si>
  <si>
    <t>RESERVE</t>
  </si>
  <si>
    <t>(STOCKS &amp; BONDS)</t>
  </si>
  <si>
    <t>(Monetary Policy)</t>
  </si>
  <si>
    <t>U.S. TREASURY</t>
  </si>
  <si>
    <t>(Fiscal Policy)</t>
  </si>
  <si>
    <t>BANK REGULATORS</t>
  </si>
  <si>
    <t>Office of the Comptroller of the Currency (OCC)</t>
  </si>
  <si>
    <t>Federal Depository Insurance Corporation (FDIC)</t>
  </si>
  <si>
    <t>SECURITIES REGULATORS</t>
  </si>
  <si>
    <t>Securities Exchange Commision (SEC)</t>
  </si>
  <si>
    <t>Financial Industry Regulatory Authority (FINRA)</t>
  </si>
  <si>
    <t>RATING AGENCIES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</si>
</sst>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_);_(* \(#,##0.0\);_(* &quot;-&quot;??_);_(@_)"/>
    <numFmt numFmtId="167" formatCode="0.0\x"/>
    <numFmt numFmtId="168" formatCode="0.000%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0" applyFont="1"/>
    <xf numFmtId="10" fontId="0" fillId="0" borderId="0" xfId="1" applyNumberFormat="1" applyFont="1"/>
    <xf numFmtId="0" fontId="3" fillId="2" borderId="0" xfId="0" applyFont="1" applyFill="1" applyAlignment="1">
      <alignment vertic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5" fillId="0" borderId="9" xfId="0" applyFont="1" applyBorder="1"/>
    <xf numFmtId="0" fontId="5" fillId="0" borderId="0" xfId="0" applyFont="1"/>
    <xf numFmtId="0" fontId="1" fillId="0" borderId="8" xfId="0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0" fontId="0" fillId="0" borderId="0" xfId="0" applyFont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/>
    <xf numFmtId="0" fontId="0" fillId="0" borderId="9" xfId="0" applyFont="1" applyBorder="1"/>
    <xf numFmtId="0" fontId="0" fillId="0" borderId="13" xfId="0" applyFont="1" applyBorder="1"/>
    <xf numFmtId="0" fontId="0" fillId="0" borderId="1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0" fillId="0" borderId="14" xfId="0" applyFont="1" applyBorder="1" applyAlignment="1">
      <alignment horizontal="center" vertical="center"/>
    </xf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 applyAlignment="1">
      <alignment horizontal="center" vertical="center"/>
    </xf>
    <xf numFmtId="0" fontId="5" fillId="3" borderId="6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0" fontId="5" fillId="3" borderId="1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 vertical="center"/>
    </xf>
    <xf numFmtId="165" fontId="0" fillId="0" borderId="0" xfId="2" applyNumberFormat="1" applyFont="1"/>
    <xf numFmtId="8" fontId="0" fillId="0" borderId="0" xfId="0" quotePrefix="1" applyNumberFormat="1"/>
    <xf numFmtId="0" fontId="0" fillId="4" borderId="0" xfId="0" applyFill="1"/>
    <xf numFmtId="0" fontId="0" fillId="4" borderId="0" xfId="0" applyFill="1" applyAlignment="1">
      <alignment horizontal="center"/>
    </xf>
    <xf numFmtId="0" fontId="1" fillId="0" borderId="0" xfId="0" applyFont="1" applyAlignment="1">
      <alignment horizontal="right"/>
    </xf>
    <xf numFmtId="9" fontId="0" fillId="0" borderId="0" xfId="1" applyFont="1"/>
    <xf numFmtId="9" fontId="0" fillId="0" borderId="0" xfId="1" applyFont="1" applyAlignment="1">
      <alignment horizontal="center"/>
    </xf>
    <xf numFmtId="166" fontId="0" fillId="0" borderId="0" xfId="2" applyNumberFormat="1" applyFont="1"/>
    <xf numFmtId="165" fontId="0" fillId="0" borderId="4" xfId="2" applyNumberFormat="1" applyFont="1" applyBorder="1"/>
    <xf numFmtId="9" fontId="0" fillId="0" borderId="4" xfId="1" applyFont="1" applyBorder="1"/>
    <xf numFmtId="9" fontId="0" fillId="0" borderId="4" xfId="1" applyFont="1" applyBorder="1" applyAlignment="1">
      <alignment horizontal="center"/>
    </xf>
    <xf numFmtId="167" fontId="0" fillId="0" borderId="0" xfId="1" applyNumberFormat="1" applyFont="1" applyAlignment="1">
      <alignment horizontal="center"/>
    </xf>
    <xf numFmtId="166" fontId="0" fillId="0" borderId="0" xfId="2" quotePrefix="1" applyNumberFormat="1" applyFont="1"/>
    <xf numFmtId="165" fontId="0" fillId="0" borderId="0" xfId="2" applyNumberFormat="1" applyFont="1" applyAlignment="1">
      <alignment horizontal="center"/>
    </xf>
    <xf numFmtId="165" fontId="0" fillId="0" borderId="22" xfId="2" applyNumberFormat="1" applyFont="1" applyBorder="1"/>
    <xf numFmtId="9" fontId="0" fillId="0" borderId="22" xfId="1" applyFont="1" applyBorder="1"/>
    <xf numFmtId="167" fontId="0" fillId="0" borderId="22" xfId="1" applyNumberFormat="1" applyFont="1" applyBorder="1" applyAlignment="1">
      <alignment horizontal="center"/>
    </xf>
    <xf numFmtId="165" fontId="0" fillId="5" borderId="0" xfId="2" applyNumberFormat="1" applyFont="1" applyFill="1"/>
    <xf numFmtId="10" fontId="0" fillId="5" borderId="0" xfId="1" applyNumberFormat="1" applyFont="1" applyFill="1"/>
    <xf numFmtId="168" fontId="0" fillId="0" borderId="0" xfId="1" applyNumberFormat="1" applyFont="1"/>
    <xf numFmtId="0" fontId="6" fillId="2" borderId="18" xfId="0" applyFont="1" applyFill="1" applyBorder="1"/>
    <xf numFmtId="0" fontId="3" fillId="2" borderId="18" xfId="0" applyFont="1" applyFill="1" applyBorder="1"/>
    <xf numFmtId="165" fontId="0" fillId="0" borderId="0" xfId="0" applyNumberFormat="1" applyFont="1"/>
    <xf numFmtId="0" fontId="0" fillId="0" borderId="4" xfId="0" applyFont="1" applyBorder="1"/>
    <xf numFmtId="0" fontId="0" fillId="5" borderId="0" xfId="0" applyFont="1" applyFill="1"/>
    <xf numFmtId="165" fontId="0" fillId="5" borderId="0" xfId="0" applyNumberFormat="1" applyFont="1" applyFill="1"/>
    <xf numFmtId="165" fontId="0" fillId="0" borderId="22" xfId="0" applyNumberFormat="1" applyFont="1" applyBorder="1"/>
    <xf numFmtId="165" fontId="0" fillId="5" borderId="22" xfId="0" applyNumberFormat="1" applyFont="1" applyFill="1" applyBorder="1"/>
    <xf numFmtId="0" fontId="0" fillId="0" borderId="0" xfId="0" quotePrefix="1" applyFont="1"/>
    <xf numFmtId="166" fontId="3" fillId="2" borderId="21" xfId="2" applyNumberFormat="1" applyFont="1" applyFill="1" applyBorder="1"/>
    <xf numFmtId="166" fontId="3" fillId="2" borderId="21" xfId="2" applyNumberFormat="1" applyFont="1" applyFill="1" applyBorder="1" applyAlignment="1">
      <alignment horizontal="center"/>
    </xf>
    <xf numFmtId="166" fontId="3" fillId="2" borderId="21" xfId="2" applyNumberFormat="1" applyFont="1" applyFill="1" applyBorder="1" applyAlignment="1">
      <alignment horizontal="left"/>
    </xf>
    <xf numFmtId="0" fontId="5" fillId="5" borderId="0" xfId="0" applyFont="1" applyFill="1"/>
    <xf numFmtId="165" fontId="1" fillId="5" borderId="0" xfId="2" applyNumberFormat="1" applyFont="1" applyFill="1"/>
    <xf numFmtId="0" fontId="7" fillId="0" borderId="0" xfId="0" applyFont="1"/>
    <xf numFmtId="165" fontId="1" fillId="0" borderId="0" xfId="0" applyNumberFormat="1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shrinkToFit="1"/>
    </xf>
    <xf numFmtId="0" fontId="11" fillId="0" borderId="0" xfId="0" applyFont="1"/>
    <xf numFmtId="0" fontId="13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5" fillId="5" borderId="23" xfId="0" applyFont="1" applyFill="1" applyBorder="1" applyAlignment="1">
      <alignment horizontal="center"/>
    </xf>
    <xf numFmtId="0" fontId="14" fillId="0" borderId="0" xfId="0" applyFont="1" applyAlignment="1">
      <alignment vertical="top" wrapText="1"/>
    </xf>
    <xf numFmtId="0" fontId="0" fillId="5" borderId="25" xfId="0" applyFill="1" applyBorder="1"/>
    <xf numFmtId="0" fontId="11" fillId="0" borderId="0" xfId="0" applyFont="1" applyAlignment="1">
      <alignment horizontal="center"/>
    </xf>
    <xf numFmtId="0" fontId="0" fillId="5" borderId="29" xfId="0" applyFill="1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shrinkToFi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8" xfId="0" applyBorder="1" applyAlignment="1">
      <alignment shrinkToFit="1"/>
    </xf>
    <xf numFmtId="0" fontId="0" fillId="0" borderId="19" xfId="0" applyBorder="1"/>
    <xf numFmtId="0" fontId="1" fillId="0" borderId="0" xfId="0" quotePrefix="1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 shrinkToFi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top" wrapText="1"/>
    </xf>
    <xf numFmtId="0" fontId="1" fillId="6" borderId="26" xfId="0" applyFont="1" applyFill="1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14" fillId="6" borderId="12" xfId="0" applyFont="1" applyFill="1" applyBorder="1" applyAlignment="1">
      <alignment vertical="top" wrapText="1"/>
    </xf>
    <xf numFmtId="0" fontId="14" fillId="6" borderId="9" xfId="0" applyFont="1" applyFill="1" applyBorder="1" applyAlignment="1">
      <alignment vertical="top" wrapText="1"/>
    </xf>
    <xf numFmtId="0" fontId="14" fillId="6" borderId="13" xfId="0" applyFont="1" applyFill="1" applyBorder="1" applyAlignment="1">
      <alignment vertical="top" wrapText="1"/>
    </xf>
    <xf numFmtId="0" fontId="14" fillId="6" borderId="15" xfId="0" applyFont="1" applyFill="1" applyBorder="1" applyAlignment="1">
      <alignment vertical="top" wrapText="1"/>
    </xf>
    <xf numFmtId="0" fontId="14" fillId="6" borderId="0" xfId="0" applyFont="1" applyFill="1" applyBorder="1" applyAlignment="1">
      <alignment vertical="top" wrapText="1"/>
    </xf>
    <xf numFmtId="0" fontId="14" fillId="6" borderId="16" xfId="0" applyFont="1" applyFill="1" applyBorder="1" applyAlignment="1">
      <alignment vertical="top" wrapText="1"/>
    </xf>
    <xf numFmtId="0" fontId="14" fillId="6" borderId="17" xfId="0" applyFont="1" applyFill="1" applyBorder="1" applyAlignment="1">
      <alignment vertical="top" wrapText="1"/>
    </xf>
    <xf numFmtId="0" fontId="14" fillId="6" borderId="18" xfId="0" applyFont="1" applyFill="1" applyBorder="1" applyAlignment="1">
      <alignment vertical="top" wrapText="1"/>
    </xf>
    <xf numFmtId="0" fontId="14" fillId="6" borderId="19" xfId="0" applyFont="1" applyFill="1" applyBorder="1" applyAlignment="1">
      <alignment vertical="top" wrapText="1"/>
    </xf>
    <xf numFmtId="0" fontId="1" fillId="6" borderId="28" xfId="0" applyFont="1" applyFill="1" applyBorder="1" applyAlignment="1">
      <alignment horizontal="center" vertical="top" wrapText="1"/>
    </xf>
    <xf numFmtId="0" fontId="1" fillId="6" borderId="26" xfId="0" applyFont="1" applyFill="1" applyBorder="1" applyAlignment="1">
      <alignment horizontal="center" vertical="top"/>
    </xf>
    <xf numFmtId="0" fontId="1" fillId="6" borderId="30" xfId="0" applyFont="1" applyFill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/>
    </xf>
    <xf numFmtId="0" fontId="1" fillId="0" borderId="20" xfId="0" applyFont="1" applyBorder="1" applyAlignment="1">
      <alignment horizontal="center" vertical="center" textRotation="90"/>
    </xf>
    <xf numFmtId="0" fontId="0" fillId="0" borderId="13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0" fillId="0" borderId="0" xfId="0" applyFont="1" applyAlignment="1">
      <alignment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png"/><Relationship Id="rId18" Type="http://schemas.openxmlformats.org/officeDocument/2006/relationships/image" Target="../media/image18.svg"/><Relationship Id="rId26" Type="http://schemas.openxmlformats.org/officeDocument/2006/relationships/image" Target="../media/image26.sv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svg"/><Relationship Id="rId16" Type="http://schemas.openxmlformats.org/officeDocument/2006/relationships/image" Target="../media/image16.svg"/><Relationship Id="rId20" Type="http://schemas.openxmlformats.org/officeDocument/2006/relationships/image" Target="../media/image20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24" Type="http://schemas.openxmlformats.org/officeDocument/2006/relationships/image" Target="../media/image24.sv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svg"/><Relationship Id="rId19" Type="http://schemas.openxmlformats.org/officeDocument/2006/relationships/image" Target="../media/image19.png"/><Relationship Id="rId4" Type="http://schemas.openxmlformats.org/officeDocument/2006/relationships/image" Target="../media/image4.svg"/><Relationship Id="rId9" Type="http://schemas.openxmlformats.org/officeDocument/2006/relationships/image" Target="../media/image9.png"/><Relationship Id="rId14" Type="http://schemas.openxmlformats.org/officeDocument/2006/relationships/image" Target="../media/image14.svg"/><Relationship Id="rId22" Type="http://schemas.openxmlformats.org/officeDocument/2006/relationships/image" Target="../media/image22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770549</xdr:colOff>
      <xdr:row>1</xdr:row>
      <xdr:rowOff>75269</xdr:rowOff>
    </xdr:from>
    <xdr:to>
      <xdr:col>13</xdr:col>
      <xdr:colOff>139703</xdr:colOff>
      <xdr:row>6</xdr:row>
      <xdr:rowOff>10570</xdr:rowOff>
    </xdr:to>
    <xdr:pic>
      <xdr:nvPicPr>
        <xdr:cNvPr id="2" name="Graphic 1" descr="Building">
          <a:extLst>
            <a:ext uri="{FF2B5EF4-FFF2-40B4-BE49-F238E27FC236}">
              <a16:creationId xmlns:a16="http://schemas.microsoft.com/office/drawing/2014/main" id="{AE186AB9-5EBF-4EF9-A3F7-10CE4C798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831624" y="256244"/>
          <a:ext cx="975704" cy="840176"/>
        </a:xfrm>
        <a:prstGeom prst="rect">
          <a:avLst/>
        </a:prstGeom>
      </xdr:spPr>
    </xdr:pic>
    <xdr:clientData/>
  </xdr:twoCellAnchor>
  <xdr:twoCellAnchor editAs="oneCell">
    <xdr:from>
      <xdr:col>5</xdr:col>
      <xdr:colOff>597956</xdr:colOff>
      <xdr:row>21</xdr:row>
      <xdr:rowOff>163049</xdr:rowOff>
    </xdr:from>
    <xdr:to>
      <xdr:col>7</xdr:col>
      <xdr:colOff>351179</xdr:colOff>
      <xdr:row>27</xdr:row>
      <xdr:rowOff>47625</xdr:rowOff>
    </xdr:to>
    <xdr:pic>
      <xdr:nvPicPr>
        <xdr:cNvPr id="3" name="Graphic 2" descr="Bank">
          <a:extLst>
            <a:ext uri="{FF2B5EF4-FFF2-40B4-BE49-F238E27FC236}">
              <a16:creationId xmlns:a16="http://schemas.microsoft.com/office/drawing/2014/main" id="{040A177A-1195-4E80-8462-58BC26BDF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836456" y="4182599"/>
          <a:ext cx="813673" cy="976776"/>
        </a:xfrm>
        <a:prstGeom prst="rect">
          <a:avLst/>
        </a:prstGeom>
      </xdr:spPr>
    </xdr:pic>
    <xdr:clientData/>
  </xdr:twoCellAnchor>
  <xdr:twoCellAnchor editAs="oneCell">
    <xdr:from>
      <xdr:col>1</xdr:col>
      <xdr:colOff>225426</xdr:colOff>
      <xdr:row>0</xdr:row>
      <xdr:rowOff>29393</xdr:rowOff>
    </xdr:from>
    <xdr:to>
      <xdr:col>3</xdr:col>
      <xdr:colOff>44514</xdr:colOff>
      <xdr:row>6</xdr:row>
      <xdr:rowOff>210611</xdr:rowOff>
    </xdr:to>
    <xdr:pic>
      <xdr:nvPicPr>
        <xdr:cNvPr id="4" name="Graphic 3" descr="Business Growth">
          <a:extLst>
            <a:ext uri="{FF2B5EF4-FFF2-40B4-BE49-F238E27FC236}">
              <a16:creationId xmlns:a16="http://schemas.microsoft.com/office/drawing/2014/main" id="{6BA860DF-59AD-4107-A3D6-D30824343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92176" y="29393"/>
          <a:ext cx="971613" cy="1324218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12</xdr:row>
      <xdr:rowOff>152399</xdr:rowOff>
    </xdr:from>
    <xdr:to>
      <xdr:col>5</xdr:col>
      <xdr:colOff>67779</xdr:colOff>
      <xdr:row>15</xdr:row>
      <xdr:rowOff>161913</xdr:rowOff>
    </xdr:to>
    <xdr:pic>
      <xdr:nvPicPr>
        <xdr:cNvPr id="5" name="Graphic 4" descr="Factory">
          <a:extLst>
            <a:ext uri="{FF2B5EF4-FFF2-40B4-BE49-F238E27FC236}">
              <a16:creationId xmlns:a16="http://schemas.microsoft.com/office/drawing/2014/main" id="{283CD94A-A89C-4B6C-87E9-383E754EC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2428875" y="2571749"/>
          <a:ext cx="874229" cy="552439"/>
        </a:xfrm>
        <a:prstGeom prst="rect">
          <a:avLst/>
        </a:prstGeom>
      </xdr:spPr>
    </xdr:pic>
    <xdr:clientData/>
  </xdr:twoCellAnchor>
  <xdr:twoCellAnchor editAs="oneCell">
    <xdr:from>
      <xdr:col>4</xdr:col>
      <xdr:colOff>191557</xdr:colOff>
      <xdr:row>15</xdr:row>
      <xdr:rowOff>114301</xdr:rowOff>
    </xdr:from>
    <xdr:to>
      <xdr:col>4</xdr:col>
      <xdr:colOff>750403</xdr:colOff>
      <xdr:row>18</xdr:row>
      <xdr:rowOff>104825</xdr:rowOff>
    </xdr:to>
    <xdr:pic>
      <xdr:nvPicPr>
        <xdr:cNvPr id="6" name="Graphic 5" descr="Truck">
          <a:extLst>
            <a:ext uri="{FF2B5EF4-FFF2-40B4-BE49-F238E27FC236}">
              <a16:creationId xmlns:a16="http://schemas.microsoft.com/office/drawing/2014/main" id="{306DBFCC-FC3A-4594-AE07-4138F463C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2620432" y="3086101"/>
          <a:ext cx="558846" cy="463599"/>
        </a:xfrm>
        <a:prstGeom prst="rect">
          <a:avLst/>
        </a:prstGeom>
      </xdr:spPr>
    </xdr:pic>
    <xdr:clientData/>
  </xdr:twoCellAnchor>
  <xdr:twoCellAnchor editAs="oneCell">
    <xdr:from>
      <xdr:col>4</xdr:col>
      <xdr:colOff>183091</xdr:colOff>
      <xdr:row>18</xdr:row>
      <xdr:rowOff>66675</xdr:rowOff>
    </xdr:from>
    <xdr:to>
      <xdr:col>4</xdr:col>
      <xdr:colOff>781050</xdr:colOff>
      <xdr:row>21</xdr:row>
      <xdr:rowOff>16920</xdr:rowOff>
    </xdr:to>
    <xdr:pic>
      <xdr:nvPicPr>
        <xdr:cNvPr id="7" name="Graphic 6" descr="Excavator">
          <a:extLst>
            <a:ext uri="{FF2B5EF4-FFF2-40B4-BE49-F238E27FC236}">
              <a16:creationId xmlns:a16="http://schemas.microsoft.com/office/drawing/2014/main" id="{458536D1-C8D6-4D6C-BFC1-E0970201A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2608791" y="3654425"/>
          <a:ext cx="601134" cy="496345"/>
        </a:xfrm>
        <a:prstGeom prst="rect">
          <a:avLst/>
        </a:prstGeom>
      </xdr:spPr>
    </xdr:pic>
    <xdr:clientData/>
  </xdr:twoCellAnchor>
  <xdr:twoCellAnchor editAs="oneCell">
    <xdr:from>
      <xdr:col>4</xdr:col>
      <xdr:colOff>131233</xdr:colOff>
      <xdr:row>10</xdr:row>
      <xdr:rowOff>64559</xdr:rowOff>
    </xdr:from>
    <xdr:to>
      <xdr:col>4</xdr:col>
      <xdr:colOff>769363</xdr:colOff>
      <xdr:row>12</xdr:row>
      <xdr:rowOff>170380</xdr:rowOff>
    </xdr:to>
    <xdr:pic>
      <xdr:nvPicPr>
        <xdr:cNvPr id="8" name="Graphic 7" descr="Piggy Bank">
          <a:extLst>
            <a:ext uri="{FF2B5EF4-FFF2-40B4-BE49-F238E27FC236}">
              <a16:creationId xmlns:a16="http://schemas.microsoft.com/office/drawing/2014/main" id="{632F310F-7F8E-4C2A-AF82-A7D6DC980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4"/>
            </a:ext>
          </a:extLst>
        </a:blip>
        <a:stretch>
          <a:fillRect/>
        </a:stretch>
      </xdr:blipFill>
      <xdr:spPr>
        <a:xfrm>
          <a:off x="2560108" y="2125134"/>
          <a:ext cx="638130" cy="464596"/>
        </a:xfrm>
        <a:prstGeom prst="rect">
          <a:avLst/>
        </a:prstGeom>
      </xdr:spPr>
    </xdr:pic>
    <xdr:clientData/>
  </xdr:twoCellAnchor>
  <xdr:twoCellAnchor editAs="oneCell">
    <xdr:from>
      <xdr:col>8</xdr:col>
      <xdr:colOff>266700</xdr:colOff>
      <xdr:row>9</xdr:row>
      <xdr:rowOff>40216</xdr:rowOff>
    </xdr:from>
    <xdr:to>
      <xdr:col>9</xdr:col>
      <xdr:colOff>369381</xdr:colOff>
      <xdr:row>12</xdr:row>
      <xdr:rowOff>134413</xdr:rowOff>
    </xdr:to>
    <xdr:pic>
      <xdr:nvPicPr>
        <xdr:cNvPr id="9" name="Graphic 8" descr="Bar graph with upward trend">
          <a:extLst>
            <a:ext uri="{FF2B5EF4-FFF2-40B4-BE49-F238E27FC236}">
              <a16:creationId xmlns:a16="http://schemas.microsoft.com/office/drawing/2014/main" id="{17CE1403-8A4A-4984-A0AF-48D085FAE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6"/>
            </a:ext>
          </a:extLst>
        </a:blip>
        <a:stretch>
          <a:fillRect/>
        </a:stretch>
      </xdr:blipFill>
      <xdr:spPr>
        <a:xfrm>
          <a:off x="5086350" y="1916641"/>
          <a:ext cx="629731" cy="637122"/>
        </a:xfrm>
        <a:prstGeom prst="rect">
          <a:avLst/>
        </a:prstGeom>
      </xdr:spPr>
    </xdr:pic>
    <xdr:clientData/>
  </xdr:twoCellAnchor>
  <xdr:twoCellAnchor editAs="oneCell">
    <xdr:from>
      <xdr:col>9</xdr:col>
      <xdr:colOff>20109</xdr:colOff>
      <xdr:row>16</xdr:row>
      <xdr:rowOff>49433</xdr:rowOff>
    </xdr:from>
    <xdr:to>
      <xdr:col>9</xdr:col>
      <xdr:colOff>487914</xdr:colOff>
      <xdr:row>18</xdr:row>
      <xdr:rowOff>151341</xdr:rowOff>
    </xdr:to>
    <xdr:pic>
      <xdr:nvPicPr>
        <xdr:cNvPr id="10" name="Graphic 9" descr="Dollar">
          <a:extLst>
            <a:ext uri="{FF2B5EF4-FFF2-40B4-BE49-F238E27FC236}">
              <a16:creationId xmlns:a16="http://schemas.microsoft.com/office/drawing/2014/main" id="{ADB0271D-77F8-498F-95F5-06D1E803B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8"/>
            </a:ext>
          </a:extLst>
        </a:blip>
        <a:stretch>
          <a:fillRect/>
        </a:stretch>
      </xdr:blipFill>
      <xdr:spPr>
        <a:xfrm>
          <a:off x="5363634" y="3275233"/>
          <a:ext cx="467805" cy="467033"/>
        </a:xfrm>
        <a:prstGeom prst="rect">
          <a:avLst/>
        </a:prstGeom>
      </xdr:spPr>
    </xdr:pic>
    <xdr:clientData/>
  </xdr:twoCellAnchor>
  <xdr:twoCellAnchor editAs="oneCell">
    <xdr:from>
      <xdr:col>11</xdr:col>
      <xdr:colOff>789517</xdr:colOff>
      <xdr:row>23</xdr:row>
      <xdr:rowOff>47624</xdr:rowOff>
    </xdr:from>
    <xdr:to>
      <xdr:col>13</xdr:col>
      <xdr:colOff>30738</xdr:colOff>
      <xdr:row>26</xdr:row>
      <xdr:rowOff>165086</xdr:rowOff>
    </xdr:to>
    <xdr:pic>
      <xdr:nvPicPr>
        <xdr:cNvPr id="11" name="Graphic 10" descr="Factory">
          <a:extLst>
            <a:ext uri="{FF2B5EF4-FFF2-40B4-BE49-F238E27FC236}">
              <a16:creationId xmlns:a16="http://schemas.microsoft.com/office/drawing/2014/main" id="{AC422B77-1C0F-4D29-AB6E-2E4CDCC63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6831542" y="4556124"/>
          <a:ext cx="866821" cy="657212"/>
        </a:xfrm>
        <a:prstGeom prst="rect">
          <a:avLst/>
        </a:prstGeom>
      </xdr:spPr>
    </xdr:pic>
    <xdr:clientData/>
  </xdr:twoCellAnchor>
  <xdr:twoCellAnchor editAs="oneCell">
    <xdr:from>
      <xdr:col>11</xdr:col>
      <xdr:colOff>685799</xdr:colOff>
      <xdr:row>11</xdr:row>
      <xdr:rowOff>29633</xdr:rowOff>
    </xdr:from>
    <xdr:to>
      <xdr:col>12</xdr:col>
      <xdr:colOff>797972</xdr:colOff>
      <xdr:row>16</xdr:row>
      <xdr:rowOff>103715</xdr:rowOff>
    </xdr:to>
    <xdr:pic>
      <xdr:nvPicPr>
        <xdr:cNvPr id="12" name="Graphic 11" descr="Person with idea">
          <a:extLst>
            <a:ext uri="{FF2B5EF4-FFF2-40B4-BE49-F238E27FC236}">
              <a16:creationId xmlns:a16="http://schemas.microsoft.com/office/drawing/2014/main" id="{33FF441E-D479-42AA-A801-AC9C37C0E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0"/>
            </a:ext>
          </a:extLst>
        </a:blip>
        <a:stretch>
          <a:fillRect/>
        </a:stretch>
      </xdr:blipFill>
      <xdr:spPr>
        <a:xfrm>
          <a:off x="6743699" y="2264833"/>
          <a:ext cx="886873" cy="91863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38100</xdr:colOff>
      <xdr:row>16</xdr:row>
      <xdr:rowOff>171450</xdr:rowOff>
    </xdr:to>
    <xdr:pic>
      <xdr:nvPicPr>
        <xdr:cNvPr id="14" name="Graphic 13" descr="Tax with solid fill">
          <a:extLst>
            <a:ext uri="{FF2B5EF4-FFF2-40B4-BE49-F238E27FC236}">
              <a16:creationId xmlns:a16="http://schemas.microsoft.com/office/drawing/2014/main" id="{FE1558C8-BBB4-16FC-948D-4F213CCDB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2"/>
            </a:ext>
          </a:extLst>
        </a:blip>
        <a:stretch>
          <a:fillRect/>
        </a:stretch>
      </xdr:blipFill>
      <xdr:spPr>
        <a:xfrm>
          <a:off x="942975" y="2352675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22</xdr:row>
      <xdr:rowOff>57150</xdr:rowOff>
    </xdr:from>
    <xdr:to>
      <xdr:col>3</xdr:col>
      <xdr:colOff>0</xdr:colOff>
      <xdr:row>27</xdr:row>
      <xdr:rowOff>63500</xdr:rowOff>
    </xdr:to>
    <xdr:pic>
      <xdr:nvPicPr>
        <xdr:cNvPr id="16" name="Graphic 15" descr="Weights Uneven with solid fill">
          <a:extLst>
            <a:ext uri="{FF2B5EF4-FFF2-40B4-BE49-F238E27FC236}">
              <a16:creationId xmlns:a16="http://schemas.microsoft.com/office/drawing/2014/main" id="{1210A0E6-0F57-6A65-03F7-21CFAA4CB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4"/>
            </a:ext>
          </a:extLst>
        </a:blip>
        <a:stretch>
          <a:fillRect/>
        </a:stretch>
      </xdr:blipFill>
      <xdr:spPr>
        <a:xfrm>
          <a:off x="904875" y="4267200"/>
          <a:ext cx="914400" cy="914400"/>
        </a:xfrm>
        <a:prstGeom prst="rect">
          <a:avLst/>
        </a:prstGeom>
      </xdr:spPr>
    </xdr:pic>
    <xdr:clientData/>
  </xdr:twoCellAnchor>
  <xdr:twoCellAnchor>
    <xdr:from>
      <xdr:col>9</xdr:col>
      <xdr:colOff>238125</xdr:colOff>
      <xdr:row>2</xdr:row>
      <xdr:rowOff>171450</xdr:rowOff>
    </xdr:from>
    <xdr:to>
      <xdr:col>10</xdr:col>
      <xdr:colOff>95250</xdr:colOff>
      <xdr:row>4</xdr:row>
      <xdr:rowOff>114300</xdr:rowOff>
    </xdr:to>
    <xdr:sp macro="" textlink="">
      <xdr:nvSpPr>
        <xdr:cNvPr id="17" name="Arrow: Right 16">
          <a:extLst>
            <a:ext uri="{FF2B5EF4-FFF2-40B4-BE49-F238E27FC236}">
              <a16:creationId xmlns:a16="http://schemas.microsoft.com/office/drawing/2014/main" id="{27F46217-78F7-2148-49E5-0C556BF204B7}"/>
            </a:ext>
          </a:extLst>
        </xdr:cNvPr>
        <xdr:cNvSpPr/>
      </xdr:nvSpPr>
      <xdr:spPr>
        <a:xfrm>
          <a:off x="5581650" y="590550"/>
          <a:ext cx="3810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6349</xdr:colOff>
      <xdr:row>28</xdr:row>
      <xdr:rowOff>31748</xdr:rowOff>
    </xdr:from>
    <xdr:to>
      <xdr:col>7</xdr:col>
      <xdr:colOff>85724</xdr:colOff>
      <xdr:row>29</xdr:row>
      <xdr:rowOff>142874</xdr:rowOff>
    </xdr:to>
    <xdr:sp macro="" textlink="">
      <xdr:nvSpPr>
        <xdr:cNvPr id="18" name="Arrow: Down 17">
          <a:extLst>
            <a:ext uri="{FF2B5EF4-FFF2-40B4-BE49-F238E27FC236}">
              <a16:creationId xmlns:a16="http://schemas.microsoft.com/office/drawing/2014/main" id="{0B448A7E-BEDB-8A8A-1880-CC9BB45C0E5A}"/>
            </a:ext>
          </a:extLst>
        </xdr:cNvPr>
        <xdr:cNvSpPr/>
      </xdr:nvSpPr>
      <xdr:spPr>
        <a:xfrm rot="10800000">
          <a:off x="4130674" y="5518148"/>
          <a:ext cx="250825" cy="29210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11</xdr:col>
      <xdr:colOff>514350</xdr:colOff>
      <xdr:row>27</xdr:row>
      <xdr:rowOff>209550</xdr:rowOff>
    </xdr:from>
    <xdr:to>
      <xdr:col>12</xdr:col>
      <xdr:colOff>654050</xdr:colOff>
      <xdr:row>31</xdr:row>
      <xdr:rowOff>53975</xdr:rowOff>
    </xdr:to>
    <xdr:pic>
      <xdr:nvPicPr>
        <xdr:cNvPr id="20" name="Graphic 19" descr="Rating 3 Star with solid fill">
          <a:extLst>
            <a:ext uri="{FF2B5EF4-FFF2-40B4-BE49-F238E27FC236}">
              <a16:creationId xmlns:a16="http://schemas.microsoft.com/office/drawing/2014/main" id="{E445A68C-78F4-BD11-2886-92C36FA5B4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6"/>
            </a:ext>
          </a:extLst>
        </a:blip>
        <a:stretch>
          <a:fillRect/>
        </a:stretch>
      </xdr:blipFill>
      <xdr:spPr>
        <a:xfrm>
          <a:off x="6572250" y="5324475"/>
          <a:ext cx="914400" cy="911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0785D-E296-4858-92FA-3D63A79BB7D1}">
  <dimension ref="C2:M32"/>
  <sheetViews>
    <sheetView showGridLines="0" tabSelected="1" workbookViewId="0">
      <selection activeCell="X23" sqref="X23"/>
    </sheetView>
  </sheetViews>
  <sheetFormatPr defaultRowHeight="14.5" x14ac:dyDescent="0.35"/>
  <cols>
    <col min="1" max="1" width="9.54296875" customWidth="1"/>
    <col min="2" max="2" width="3.90625" customWidth="1"/>
    <col min="3" max="3" width="12.54296875" customWidth="1"/>
    <col min="5" max="5" width="11.54296875" customWidth="1"/>
    <col min="6" max="6" width="12.6328125" customWidth="1"/>
    <col min="7" max="7" width="2.453125" customWidth="1"/>
    <col min="8" max="10" width="7.453125" customWidth="1"/>
    <col min="11" max="11" width="2.7265625" customWidth="1"/>
    <col min="12" max="12" width="11.08984375" customWidth="1"/>
    <col min="13" max="13" width="12" customWidth="1"/>
    <col min="14" max="14" width="4.08984375" customWidth="1"/>
  </cols>
  <sheetData>
    <row r="2" spans="3:13" ht="19" customHeight="1" x14ac:dyDescent="0.35">
      <c r="E2" s="102"/>
      <c r="F2" s="103"/>
      <c r="G2" s="103"/>
      <c r="H2" s="103"/>
      <c r="I2" s="103"/>
      <c r="J2" s="103"/>
      <c r="K2" s="74"/>
    </row>
    <row r="3" spans="3:13" x14ac:dyDescent="0.35">
      <c r="G3" s="75"/>
    </row>
    <row r="4" spans="3:13" x14ac:dyDescent="0.35">
      <c r="F4" s="11"/>
      <c r="G4" s="95" t="s">
        <v>199</v>
      </c>
      <c r="L4" s="76" t="s">
        <v>166</v>
      </c>
    </row>
    <row r="5" spans="3:13" x14ac:dyDescent="0.35">
      <c r="D5" s="76" t="s">
        <v>167</v>
      </c>
      <c r="G5" s="96" t="s">
        <v>200</v>
      </c>
      <c r="L5" s="76" t="s">
        <v>168</v>
      </c>
    </row>
    <row r="6" spans="3:13" x14ac:dyDescent="0.35">
      <c r="D6" s="76" t="s">
        <v>169</v>
      </c>
      <c r="G6" s="96" t="s">
        <v>201</v>
      </c>
      <c r="L6" s="76" t="s">
        <v>169</v>
      </c>
    </row>
    <row r="7" spans="3:13" ht="21.5" thickBot="1" x14ac:dyDescent="0.55000000000000004">
      <c r="C7" s="87" t="s">
        <v>189</v>
      </c>
      <c r="E7" s="104"/>
      <c r="F7" s="105"/>
      <c r="G7" s="105"/>
      <c r="H7" s="105"/>
      <c r="I7" s="105"/>
      <c r="J7" s="105"/>
      <c r="K7" s="77"/>
      <c r="M7" s="106" t="s">
        <v>171</v>
      </c>
    </row>
    <row r="8" spans="3:13" ht="16.75" customHeight="1" thickBot="1" x14ac:dyDescent="0.55000000000000004">
      <c r="C8" s="87" t="s">
        <v>172</v>
      </c>
      <c r="E8" s="97" t="s">
        <v>170</v>
      </c>
      <c r="F8" s="98"/>
      <c r="G8" s="98"/>
      <c r="H8" s="98"/>
      <c r="I8" s="98"/>
      <c r="J8" s="99"/>
      <c r="M8" s="106"/>
    </row>
    <row r="9" spans="3:13" ht="15" thickBot="1" x14ac:dyDescent="0.4">
      <c r="C9" s="87" t="s">
        <v>192</v>
      </c>
      <c r="E9" s="107" t="s">
        <v>173</v>
      </c>
      <c r="F9" s="108"/>
      <c r="G9" s="88"/>
      <c r="H9" s="109" t="s">
        <v>174</v>
      </c>
      <c r="I9" s="110"/>
      <c r="J9" s="111"/>
      <c r="K9" s="78"/>
    </row>
    <row r="10" spans="3:13" x14ac:dyDescent="0.35">
      <c r="E10" s="79" t="s">
        <v>175</v>
      </c>
      <c r="F10" s="112" t="s">
        <v>176</v>
      </c>
      <c r="G10" s="88"/>
      <c r="H10" s="116" t="s">
        <v>177</v>
      </c>
      <c r="I10" s="117"/>
      <c r="J10" s="118"/>
      <c r="K10" s="80"/>
    </row>
    <row r="11" spans="3:13" x14ac:dyDescent="0.35">
      <c r="E11" s="81"/>
      <c r="F11" s="113"/>
      <c r="G11" s="88"/>
      <c r="H11" s="119"/>
      <c r="I11" s="120"/>
      <c r="J11" s="121"/>
      <c r="K11" s="80"/>
    </row>
    <row r="12" spans="3:13" x14ac:dyDescent="0.35">
      <c r="E12" s="81"/>
      <c r="F12" s="113"/>
      <c r="G12" s="88"/>
      <c r="H12" s="119"/>
      <c r="I12" s="120"/>
      <c r="J12" s="121"/>
      <c r="K12" s="80"/>
      <c r="L12" s="82"/>
    </row>
    <row r="13" spans="3:13" x14ac:dyDescent="0.35">
      <c r="E13" s="81"/>
      <c r="F13" s="113"/>
      <c r="G13" s="88"/>
      <c r="H13" s="119"/>
      <c r="I13" s="120"/>
      <c r="J13" s="121"/>
      <c r="K13" s="80"/>
      <c r="L13" s="82" t="s">
        <v>178</v>
      </c>
    </row>
    <row r="14" spans="3:13" ht="15" thickBot="1" x14ac:dyDescent="0.4">
      <c r="E14" s="81"/>
      <c r="F14" s="114"/>
      <c r="G14" s="88"/>
      <c r="H14" s="122"/>
      <c r="I14" s="123"/>
      <c r="J14" s="124"/>
      <c r="K14" s="80"/>
      <c r="L14" s="82" t="s">
        <v>169</v>
      </c>
    </row>
    <row r="15" spans="3:13" x14ac:dyDescent="0.35">
      <c r="E15" s="81"/>
      <c r="F15" s="114"/>
      <c r="G15" s="88"/>
      <c r="H15" s="5"/>
      <c r="I15" s="5"/>
      <c r="J15" s="89"/>
    </row>
    <row r="16" spans="3:13" ht="15" thickBot="1" x14ac:dyDescent="0.4">
      <c r="E16" s="81"/>
      <c r="F16" s="114"/>
      <c r="G16" s="88"/>
      <c r="H16" s="109" t="s">
        <v>179</v>
      </c>
      <c r="I16" s="110"/>
      <c r="J16" s="111"/>
      <c r="K16" s="78"/>
    </row>
    <row r="17" spans="3:13" x14ac:dyDescent="0.35">
      <c r="E17" s="81"/>
      <c r="F17" s="115"/>
      <c r="G17" s="88"/>
      <c r="H17" s="116" t="s">
        <v>180</v>
      </c>
      <c r="I17" s="117"/>
      <c r="J17" s="118"/>
      <c r="K17" s="80"/>
      <c r="M17" s="87" t="s">
        <v>181</v>
      </c>
    </row>
    <row r="18" spans="3:13" x14ac:dyDescent="0.35">
      <c r="C18" s="87" t="s">
        <v>190</v>
      </c>
      <c r="E18" s="81"/>
      <c r="F18" s="125" t="s">
        <v>182</v>
      </c>
      <c r="G18" s="88"/>
      <c r="H18" s="119"/>
      <c r="I18" s="120"/>
      <c r="J18" s="121"/>
      <c r="K18" s="80"/>
      <c r="M18" s="87" t="s">
        <v>183</v>
      </c>
    </row>
    <row r="19" spans="3:13" x14ac:dyDescent="0.35">
      <c r="C19" s="87" t="s">
        <v>191</v>
      </c>
      <c r="E19" s="81"/>
      <c r="F19" s="126"/>
      <c r="G19" s="88"/>
      <c r="H19" s="119"/>
      <c r="I19" s="120"/>
      <c r="J19" s="121"/>
      <c r="K19" s="80"/>
    </row>
    <row r="20" spans="3:13" x14ac:dyDescent="0.35">
      <c r="C20" s="87" t="s">
        <v>193</v>
      </c>
      <c r="E20" s="81"/>
      <c r="F20" s="126"/>
      <c r="G20" s="88"/>
      <c r="H20" s="119"/>
      <c r="I20" s="120"/>
      <c r="J20" s="121"/>
      <c r="K20" s="80"/>
    </row>
    <row r="21" spans="3:13" ht="15" thickBot="1" x14ac:dyDescent="0.4">
      <c r="E21" s="83"/>
      <c r="F21" s="127"/>
      <c r="G21" s="88"/>
      <c r="H21" s="122"/>
      <c r="I21" s="123"/>
      <c r="J21" s="124"/>
      <c r="K21" s="80"/>
    </row>
    <row r="22" spans="3:13" ht="15" thickBot="1" x14ac:dyDescent="0.4">
      <c r="E22" s="90"/>
      <c r="F22" s="91"/>
      <c r="G22" s="92"/>
      <c r="H22" s="91"/>
      <c r="I22" s="91"/>
      <c r="J22" s="93"/>
    </row>
    <row r="23" spans="3:13" x14ac:dyDescent="0.35">
      <c r="F23" s="84"/>
      <c r="G23" s="75"/>
    </row>
    <row r="24" spans="3:13" x14ac:dyDescent="0.35">
      <c r="D24" s="76"/>
      <c r="F24" s="84"/>
      <c r="G24" s="75"/>
      <c r="I24" s="76" t="s">
        <v>184</v>
      </c>
      <c r="L24" s="82" t="s">
        <v>185</v>
      </c>
    </row>
    <row r="25" spans="3:13" x14ac:dyDescent="0.35">
      <c r="D25" s="76"/>
      <c r="F25" s="84"/>
      <c r="G25" s="75"/>
      <c r="I25" s="76" t="s">
        <v>169</v>
      </c>
      <c r="L25" s="82" t="s">
        <v>186</v>
      </c>
    </row>
    <row r="26" spans="3:13" x14ac:dyDescent="0.35">
      <c r="F26" s="84"/>
      <c r="G26" s="75"/>
      <c r="L26" s="82" t="s">
        <v>169</v>
      </c>
    </row>
    <row r="27" spans="3:13" x14ac:dyDescent="0.35">
      <c r="F27" s="84"/>
      <c r="G27" s="75"/>
    </row>
    <row r="28" spans="3:13" ht="29" x14ac:dyDescent="0.35">
      <c r="C28" s="85" t="s">
        <v>194</v>
      </c>
      <c r="F28" s="100" t="s">
        <v>187</v>
      </c>
      <c r="G28" s="101"/>
      <c r="H28" s="101"/>
      <c r="I28" s="101"/>
      <c r="M28" s="86" t="s">
        <v>188</v>
      </c>
    </row>
    <row r="29" spans="3:13" x14ac:dyDescent="0.35">
      <c r="C29" s="94" t="s">
        <v>195</v>
      </c>
    </row>
    <row r="30" spans="3:13" ht="26.5" customHeight="1" x14ac:dyDescent="0.35">
      <c r="G30" s="95" t="s">
        <v>196</v>
      </c>
    </row>
    <row r="31" spans="3:13" x14ac:dyDescent="0.35">
      <c r="G31" s="96" t="s">
        <v>197</v>
      </c>
      <c r="M31" s="87" t="s">
        <v>202</v>
      </c>
    </row>
    <row r="32" spans="3:13" x14ac:dyDescent="0.35">
      <c r="G32" s="96" t="s">
        <v>198</v>
      </c>
    </row>
  </sheetData>
  <mergeCells count="12">
    <mergeCell ref="E8:J8"/>
    <mergeCell ref="F28:I28"/>
    <mergeCell ref="E2:J2"/>
    <mergeCell ref="E7:J7"/>
    <mergeCell ref="M7:M8"/>
    <mergeCell ref="E9:F9"/>
    <mergeCell ref="H9:J9"/>
    <mergeCell ref="F10:F17"/>
    <mergeCell ref="H10:J14"/>
    <mergeCell ref="H16:J16"/>
    <mergeCell ref="H17:J21"/>
    <mergeCell ref="F18:F21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C09EB-C4AA-4AE1-BE63-C4355AAC9A78}">
  <dimension ref="B2:J18"/>
  <sheetViews>
    <sheetView showGridLines="0" zoomScaleNormal="100" workbookViewId="0">
      <selection activeCell="P7" sqref="P7"/>
    </sheetView>
  </sheetViews>
  <sheetFormatPr defaultRowHeight="14.5" x14ac:dyDescent="0.35"/>
  <cols>
    <col min="1" max="1" width="2.36328125" customWidth="1"/>
    <col min="2" max="2" width="6.08984375" customWidth="1"/>
    <col min="7" max="7" width="11.7265625" bestFit="1" customWidth="1"/>
  </cols>
  <sheetData>
    <row r="2" spans="2:10" x14ac:dyDescent="0.35">
      <c r="B2" s="3" t="s">
        <v>102</v>
      </c>
      <c r="C2" s="3"/>
      <c r="D2" s="3"/>
      <c r="E2" s="3"/>
      <c r="F2" s="3"/>
      <c r="G2" s="3"/>
      <c r="H2" s="3"/>
      <c r="I2" s="3"/>
      <c r="J2" s="3"/>
    </row>
    <row r="3" spans="2:10" ht="9" customHeight="1" x14ac:dyDescent="0.35"/>
    <row r="4" spans="2:10" x14ac:dyDescent="0.35">
      <c r="B4" s="38"/>
      <c r="C4" s="39" t="s">
        <v>86</v>
      </c>
      <c r="D4" s="39" t="s">
        <v>88</v>
      </c>
      <c r="E4" s="39" t="s">
        <v>94</v>
      </c>
      <c r="F4" s="39" t="s">
        <v>95</v>
      </c>
      <c r="G4" s="39" t="s">
        <v>96</v>
      </c>
      <c r="H4" s="39" t="s">
        <v>99</v>
      </c>
      <c r="I4" s="39" t="s">
        <v>100</v>
      </c>
      <c r="J4" s="39" t="s">
        <v>101</v>
      </c>
    </row>
    <row r="5" spans="2:10" x14ac:dyDescent="0.35">
      <c r="B5" s="39">
        <f>ROW()</f>
        <v>5</v>
      </c>
      <c r="C5" s="1" t="s">
        <v>102</v>
      </c>
    </row>
    <row r="6" spans="2:10" x14ac:dyDescent="0.35">
      <c r="B6" s="39">
        <f>ROW()</f>
        <v>6</v>
      </c>
    </row>
    <row r="7" spans="2:10" x14ac:dyDescent="0.35">
      <c r="B7" s="39">
        <f>ROW()</f>
        <v>7</v>
      </c>
      <c r="C7" t="s">
        <v>14</v>
      </c>
      <c r="G7" s="36">
        <v>225000</v>
      </c>
    </row>
    <row r="8" spans="2:10" x14ac:dyDescent="0.35">
      <c r="B8" s="39">
        <f>ROW()</f>
        <v>8</v>
      </c>
    </row>
    <row r="9" spans="2:10" x14ac:dyDescent="0.35">
      <c r="B9" s="39">
        <f>ROW()</f>
        <v>9</v>
      </c>
      <c r="C9" t="s">
        <v>13</v>
      </c>
      <c r="G9" s="2">
        <v>0.03</v>
      </c>
    </row>
    <row r="10" spans="2:10" x14ac:dyDescent="0.35">
      <c r="B10" s="39">
        <f>ROW()</f>
        <v>10</v>
      </c>
    </row>
    <row r="11" spans="2:10" x14ac:dyDescent="0.35">
      <c r="B11" s="39">
        <f>ROW()</f>
        <v>11</v>
      </c>
      <c r="C11" t="s">
        <v>15</v>
      </c>
      <c r="G11">
        <v>30</v>
      </c>
    </row>
    <row r="12" spans="2:10" x14ac:dyDescent="0.35">
      <c r="B12" s="39">
        <f>ROW()</f>
        <v>12</v>
      </c>
    </row>
    <row r="13" spans="2:10" x14ac:dyDescent="0.35">
      <c r="B13" s="39">
        <f>ROW()</f>
        <v>13</v>
      </c>
      <c r="C13" t="s">
        <v>16</v>
      </c>
      <c r="G13" s="37">
        <f>PMT(G9/12,G11*12,-G7,0,0)</f>
        <v>948.60907589126361</v>
      </c>
      <c r="H13" s="37" t="s">
        <v>97</v>
      </c>
    </row>
    <row r="14" spans="2:10" x14ac:dyDescent="0.35">
      <c r="B14" s="39">
        <f>ROW()</f>
        <v>14</v>
      </c>
      <c r="C14" t="s">
        <v>17</v>
      </c>
      <c r="G14" s="37">
        <f>PMT(G9/12,G11*12,-G7,0,1)</f>
        <v>946.24346722320558</v>
      </c>
      <c r="H14" s="37" t="s">
        <v>98</v>
      </c>
    </row>
    <row r="15" spans="2:10" x14ac:dyDescent="0.35">
      <c r="B15" s="39">
        <f>ROW()</f>
        <v>15</v>
      </c>
      <c r="G15" s="37"/>
      <c r="H15" s="37"/>
    </row>
    <row r="16" spans="2:10" x14ac:dyDescent="0.35">
      <c r="B16" s="39">
        <f>ROW()</f>
        <v>16</v>
      </c>
      <c r="C16" t="s">
        <v>18</v>
      </c>
    </row>
    <row r="18" spans="10:10" x14ac:dyDescent="0.35">
      <c r="J18" s="40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67C99-1CD2-4DB7-8F7F-D6B915735C02}">
  <sheetPr codeName="Sheet1"/>
  <dimension ref="B3:M19"/>
  <sheetViews>
    <sheetView showGridLines="0" zoomScale="110" zoomScaleNormal="110" workbookViewId="0">
      <selection activeCell="B3" sqref="B3"/>
    </sheetView>
  </sheetViews>
  <sheetFormatPr defaultRowHeight="14.5" x14ac:dyDescent="0.35"/>
  <cols>
    <col min="1" max="1" width="4.36328125" customWidth="1"/>
  </cols>
  <sheetData>
    <row r="3" spans="2:13" x14ac:dyDescent="0.35">
      <c r="B3" s="3" t="s">
        <v>19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2:13" x14ac:dyDescent="0.35">
      <c r="B4" s="4" t="s">
        <v>0</v>
      </c>
      <c r="C4" s="5"/>
      <c r="D4" s="6"/>
      <c r="E4" s="4" t="s">
        <v>2</v>
      </c>
      <c r="F4" s="5"/>
      <c r="G4" s="5"/>
      <c r="H4" s="5"/>
      <c r="I4" s="6"/>
      <c r="J4" s="4" t="s">
        <v>0</v>
      </c>
      <c r="K4" s="5"/>
      <c r="L4" s="5"/>
      <c r="M4" s="13">
        <v>0.06</v>
      </c>
    </row>
    <row r="5" spans="2:13" x14ac:dyDescent="0.35">
      <c r="B5" s="4"/>
      <c r="C5" s="5"/>
      <c r="D5" s="6"/>
      <c r="E5" s="4" t="s">
        <v>3</v>
      </c>
      <c r="F5" s="5"/>
      <c r="G5" s="5"/>
      <c r="H5" s="5"/>
      <c r="I5" s="6"/>
      <c r="J5" s="4"/>
      <c r="K5" s="5"/>
      <c r="L5" s="5"/>
      <c r="M5" s="13"/>
    </row>
    <row r="6" spans="2:13" x14ac:dyDescent="0.35">
      <c r="B6" s="4"/>
      <c r="C6" s="5"/>
      <c r="D6" s="6"/>
      <c r="E6" s="4" t="s">
        <v>4</v>
      </c>
      <c r="F6" s="5"/>
      <c r="G6" s="5"/>
      <c r="H6" s="5"/>
      <c r="I6" s="6"/>
      <c r="J6" s="4"/>
      <c r="K6" s="5"/>
      <c r="L6" s="5"/>
      <c r="M6" s="13"/>
    </row>
    <row r="7" spans="2:13" x14ac:dyDescent="0.35">
      <c r="B7" s="4"/>
      <c r="C7" s="5"/>
      <c r="D7" s="6"/>
      <c r="E7" s="4" t="s">
        <v>5</v>
      </c>
      <c r="F7" s="5"/>
      <c r="G7" s="5"/>
      <c r="H7" s="5"/>
      <c r="I7" s="6"/>
      <c r="J7" s="4"/>
      <c r="K7" s="5"/>
      <c r="L7" s="5"/>
      <c r="M7" s="13"/>
    </row>
    <row r="8" spans="2:13" x14ac:dyDescent="0.35">
      <c r="B8" s="7"/>
      <c r="C8" s="8"/>
      <c r="D8" s="9"/>
      <c r="E8" s="7"/>
      <c r="F8" s="8"/>
      <c r="G8" s="8"/>
      <c r="H8" s="8"/>
      <c r="I8" s="9"/>
      <c r="J8" s="7"/>
      <c r="K8" s="8"/>
      <c r="L8" s="8"/>
      <c r="M8" s="14"/>
    </row>
    <row r="9" spans="2:13" x14ac:dyDescent="0.35">
      <c r="B9" s="4"/>
      <c r="C9" s="5"/>
      <c r="D9" s="6"/>
      <c r="E9" s="4"/>
      <c r="F9" s="5"/>
      <c r="G9" s="5"/>
      <c r="H9" s="5"/>
      <c r="I9" s="6"/>
      <c r="J9" s="4"/>
      <c r="K9" s="5"/>
      <c r="L9" s="5"/>
      <c r="M9" s="13"/>
    </row>
    <row r="10" spans="2:13" x14ac:dyDescent="0.35">
      <c r="B10" s="4" t="s">
        <v>1</v>
      </c>
      <c r="C10" s="5"/>
      <c r="D10" s="6"/>
      <c r="E10" s="4" t="s">
        <v>7</v>
      </c>
      <c r="F10" s="5"/>
      <c r="G10" s="5"/>
      <c r="H10" s="5"/>
      <c r="I10" s="6"/>
      <c r="J10" s="4" t="s">
        <v>11</v>
      </c>
      <c r="K10" s="5"/>
      <c r="L10" s="5"/>
      <c r="M10" s="13">
        <v>0.08</v>
      </c>
    </row>
    <row r="11" spans="2:13" x14ac:dyDescent="0.35">
      <c r="B11" s="4"/>
      <c r="C11" s="5"/>
      <c r="D11" s="6"/>
      <c r="E11" s="4" t="s">
        <v>6</v>
      </c>
      <c r="F11" s="5"/>
      <c r="G11" s="5"/>
      <c r="H11" s="5"/>
      <c r="I11" s="6"/>
      <c r="J11" s="4"/>
      <c r="K11" s="5"/>
      <c r="L11" s="5"/>
      <c r="M11" s="13"/>
    </row>
    <row r="12" spans="2:13" x14ac:dyDescent="0.35">
      <c r="B12" s="4"/>
      <c r="C12" s="5"/>
      <c r="D12" s="6"/>
      <c r="E12" s="4" t="s">
        <v>8</v>
      </c>
      <c r="F12" s="5"/>
      <c r="G12" s="5"/>
      <c r="H12" s="5"/>
      <c r="I12" s="6"/>
      <c r="J12" s="4"/>
      <c r="K12" s="5"/>
      <c r="L12" s="5"/>
      <c r="M12" s="13"/>
    </row>
    <row r="13" spans="2:13" x14ac:dyDescent="0.35">
      <c r="B13" s="7"/>
      <c r="C13" s="8"/>
      <c r="D13" s="9"/>
      <c r="E13" s="7"/>
      <c r="F13" s="8"/>
      <c r="G13" s="8"/>
      <c r="H13" s="8"/>
      <c r="I13" s="9"/>
      <c r="J13" s="7"/>
      <c r="K13" s="8"/>
      <c r="L13" s="8"/>
      <c r="M13" s="14"/>
    </row>
    <row r="14" spans="2:13" x14ac:dyDescent="0.35">
      <c r="B14" s="4"/>
      <c r="C14" s="5"/>
      <c r="D14" s="6"/>
      <c r="E14" s="4"/>
      <c r="F14" s="5"/>
      <c r="G14" s="5"/>
      <c r="H14" s="5"/>
      <c r="I14" s="6"/>
      <c r="J14" s="4"/>
      <c r="K14" s="5"/>
      <c r="L14" s="5"/>
      <c r="M14" s="13"/>
    </row>
    <row r="15" spans="2:13" x14ac:dyDescent="0.35">
      <c r="B15" s="4" t="s">
        <v>9</v>
      </c>
      <c r="C15" s="5"/>
      <c r="D15" s="6"/>
      <c r="E15" s="128" t="s">
        <v>10</v>
      </c>
      <c r="F15" s="129"/>
      <c r="G15" s="129"/>
      <c r="H15" s="129"/>
      <c r="I15" s="130"/>
      <c r="J15" s="4" t="s">
        <v>12</v>
      </c>
      <c r="K15" s="5"/>
      <c r="L15" s="5"/>
      <c r="M15" s="13">
        <v>0.105</v>
      </c>
    </row>
    <row r="16" spans="2:13" x14ac:dyDescent="0.35">
      <c r="B16" s="4"/>
      <c r="C16" s="5"/>
      <c r="D16" s="6"/>
      <c r="E16" s="128"/>
      <c r="F16" s="129"/>
      <c r="G16" s="129"/>
      <c r="H16" s="129"/>
      <c r="I16" s="130"/>
      <c r="J16" s="4"/>
      <c r="K16" s="5"/>
      <c r="L16" s="5"/>
      <c r="M16" s="13"/>
    </row>
    <row r="17" spans="2:13" x14ac:dyDescent="0.35">
      <c r="B17" s="7"/>
      <c r="C17" s="8"/>
      <c r="D17" s="8"/>
      <c r="E17" s="7"/>
      <c r="F17" s="8"/>
      <c r="G17" s="8"/>
      <c r="H17" s="8"/>
      <c r="I17" s="8"/>
      <c r="J17" s="7"/>
      <c r="K17" s="8"/>
      <c r="L17" s="8"/>
      <c r="M17" s="9"/>
    </row>
    <row r="18" spans="2:13" x14ac:dyDescent="0.35">
      <c r="B18" s="5"/>
      <c r="E18" s="5"/>
      <c r="J18" s="5"/>
    </row>
    <row r="19" spans="2:13" x14ac:dyDescent="0.35">
      <c r="L19" s="1"/>
      <c r="M19" s="1" t="s">
        <v>92</v>
      </c>
    </row>
  </sheetData>
  <mergeCells count="1">
    <mergeCell ref="E15:I16"/>
  </mergeCells>
  <phoneticPr fontId="4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23F8C-0DA5-4039-B2A4-C4EC5FAB7B99}">
  <dimension ref="A2:H27"/>
  <sheetViews>
    <sheetView showGridLines="0" topLeftCell="A7" workbookViewId="0">
      <selection activeCell="H17" sqref="H17"/>
    </sheetView>
  </sheetViews>
  <sheetFormatPr defaultRowHeight="14.5" x14ac:dyDescent="0.35"/>
  <cols>
    <col min="1" max="3" width="10.08984375" style="15" customWidth="1"/>
    <col min="4" max="4" width="12.7265625" style="15" customWidth="1"/>
    <col min="5" max="5" width="21.54296875" style="15" customWidth="1"/>
    <col min="6" max="16384" width="8.7265625" style="15"/>
  </cols>
  <sheetData>
    <row r="2" spans="1:8" ht="19" customHeight="1" thickBot="1" x14ac:dyDescent="0.4">
      <c r="A2" s="3" t="s">
        <v>93</v>
      </c>
      <c r="B2" s="3"/>
      <c r="C2" s="3"/>
      <c r="D2" s="3"/>
      <c r="E2" s="3"/>
    </row>
    <row r="3" spans="1:8" ht="29.5" thickBot="1" x14ac:dyDescent="0.4">
      <c r="A3" s="31" t="s">
        <v>20</v>
      </c>
      <c r="B3" s="32" t="s">
        <v>21</v>
      </c>
      <c r="C3" s="33" t="s">
        <v>22</v>
      </c>
      <c r="D3" s="10"/>
      <c r="E3" s="34" t="s">
        <v>23</v>
      </c>
      <c r="F3" s="11"/>
      <c r="G3" s="11"/>
      <c r="H3" s="11"/>
    </row>
    <row r="4" spans="1:8" ht="15" thickBot="1" x14ac:dyDescent="0.4">
      <c r="A4" s="16" t="s">
        <v>24</v>
      </c>
      <c r="B4" s="17" t="s">
        <v>25</v>
      </c>
      <c r="C4" s="18" t="s">
        <v>24</v>
      </c>
      <c r="D4" s="131" t="s">
        <v>165</v>
      </c>
      <c r="E4" s="19" t="s">
        <v>26</v>
      </c>
    </row>
    <row r="5" spans="1:8" ht="15" customHeight="1" x14ac:dyDescent="0.35">
      <c r="A5" s="20" t="s">
        <v>27</v>
      </c>
      <c r="B5" s="21" t="s">
        <v>28</v>
      </c>
      <c r="C5" s="22" t="s">
        <v>27</v>
      </c>
      <c r="D5" s="132"/>
      <c r="E5" s="23" t="s">
        <v>29</v>
      </c>
    </row>
    <row r="6" spans="1:8" ht="15" customHeight="1" x14ac:dyDescent="0.35">
      <c r="A6" s="24" t="s">
        <v>30</v>
      </c>
      <c r="B6" s="15" t="s">
        <v>31</v>
      </c>
      <c r="C6" s="25" t="s">
        <v>30</v>
      </c>
      <c r="D6" s="132"/>
      <c r="E6" s="26" t="s">
        <v>32</v>
      </c>
    </row>
    <row r="7" spans="1:8" ht="15" thickBot="1" x14ac:dyDescent="0.4">
      <c r="A7" s="27" t="s">
        <v>33</v>
      </c>
      <c r="B7" s="28" t="s">
        <v>34</v>
      </c>
      <c r="C7" s="29" t="s">
        <v>33</v>
      </c>
      <c r="D7" s="132"/>
      <c r="E7" s="30" t="s">
        <v>35</v>
      </c>
    </row>
    <row r="8" spans="1:8" ht="15" customHeight="1" x14ac:dyDescent="0.35">
      <c r="A8" s="20" t="s">
        <v>36</v>
      </c>
      <c r="B8" s="21" t="s">
        <v>37</v>
      </c>
      <c r="C8" s="22" t="s">
        <v>36</v>
      </c>
      <c r="D8" s="132"/>
      <c r="E8" s="23" t="s">
        <v>38</v>
      </c>
    </row>
    <row r="9" spans="1:8" ht="15" customHeight="1" x14ac:dyDescent="0.35">
      <c r="A9" s="24" t="s">
        <v>39</v>
      </c>
      <c r="B9" s="15" t="s">
        <v>40</v>
      </c>
      <c r="C9" s="25" t="s">
        <v>39</v>
      </c>
      <c r="D9" s="132"/>
      <c r="E9" s="26" t="s">
        <v>41</v>
      </c>
    </row>
    <row r="10" spans="1:8" ht="15" thickBot="1" x14ac:dyDescent="0.4">
      <c r="A10" s="27" t="s">
        <v>42</v>
      </c>
      <c r="B10" s="28" t="s">
        <v>43</v>
      </c>
      <c r="C10" s="29" t="s">
        <v>42</v>
      </c>
      <c r="D10" s="132"/>
      <c r="E10" s="30" t="s">
        <v>44</v>
      </c>
    </row>
    <row r="11" spans="1:8" ht="15" customHeight="1" x14ac:dyDescent="0.35">
      <c r="A11" s="20" t="s">
        <v>45</v>
      </c>
      <c r="B11" s="21" t="s">
        <v>46</v>
      </c>
      <c r="C11" s="22" t="s">
        <v>45</v>
      </c>
      <c r="D11" s="132"/>
      <c r="E11" s="23" t="s">
        <v>47</v>
      </c>
    </row>
    <row r="12" spans="1:8" ht="15" customHeight="1" x14ac:dyDescent="0.35">
      <c r="A12" s="24" t="s">
        <v>48</v>
      </c>
      <c r="B12" s="15" t="s">
        <v>49</v>
      </c>
      <c r="C12" s="25" t="s">
        <v>48</v>
      </c>
      <c r="D12" s="132"/>
      <c r="E12" s="26" t="s">
        <v>50</v>
      </c>
    </row>
    <row r="13" spans="1:8" ht="15" thickBot="1" x14ac:dyDescent="0.4">
      <c r="A13" s="27" t="s">
        <v>51</v>
      </c>
      <c r="B13" s="28" t="s">
        <v>52</v>
      </c>
      <c r="C13" s="29" t="s">
        <v>51</v>
      </c>
      <c r="D13" s="133"/>
      <c r="E13" s="30" t="s">
        <v>53</v>
      </c>
    </row>
    <row r="14" spans="1:8" ht="15" customHeight="1" x14ac:dyDescent="0.35">
      <c r="A14" s="20" t="s">
        <v>54</v>
      </c>
      <c r="B14" s="21" t="s">
        <v>55</v>
      </c>
      <c r="C14" s="22" t="s">
        <v>54</v>
      </c>
      <c r="D14" s="131" t="s">
        <v>56</v>
      </c>
      <c r="E14" s="23" t="s">
        <v>57</v>
      </c>
    </row>
    <row r="15" spans="1:8" ht="15" customHeight="1" x14ac:dyDescent="0.35">
      <c r="A15" s="24" t="s">
        <v>58</v>
      </c>
      <c r="B15" s="15" t="s">
        <v>59</v>
      </c>
      <c r="C15" s="25" t="s">
        <v>58</v>
      </c>
      <c r="D15" s="132"/>
      <c r="E15" s="26" t="s">
        <v>60</v>
      </c>
    </row>
    <row r="16" spans="1:8" ht="15" thickBot="1" x14ac:dyDescent="0.4">
      <c r="A16" s="27" t="s">
        <v>61</v>
      </c>
      <c r="B16" s="28" t="s">
        <v>62</v>
      </c>
      <c r="C16" s="29" t="s">
        <v>61</v>
      </c>
      <c r="D16" s="132"/>
      <c r="E16" s="30" t="s">
        <v>63</v>
      </c>
    </row>
    <row r="17" spans="1:5" ht="15" customHeight="1" x14ac:dyDescent="0.35">
      <c r="A17" s="20" t="s">
        <v>64</v>
      </c>
      <c r="B17" s="21" t="s">
        <v>65</v>
      </c>
      <c r="C17" s="22" t="s">
        <v>64</v>
      </c>
      <c r="D17" s="132"/>
      <c r="E17" s="26" t="s">
        <v>66</v>
      </c>
    </row>
    <row r="18" spans="1:5" ht="15" customHeight="1" x14ac:dyDescent="0.35">
      <c r="A18" s="24" t="s">
        <v>67</v>
      </c>
      <c r="B18" s="15" t="s">
        <v>68</v>
      </c>
      <c r="C18" s="25" t="s">
        <v>67</v>
      </c>
      <c r="D18" s="132"/>
      <c r="E18" s="26" t="s">
        <v>69</v>
      </c>
    </row>
    <row r="19" spans="1:5" ht="15" thickBot="1" x14ac:dyDescent="0.4">
      <c r="A19" s="27" t="s">
        <v>70</v>
      </c>
      <c r="B19" s="28" t="s">
        <v>71</v>
      </c>
      <c r="C19" s="29" t="s">
        <v>70</v>
      </c>
      <c r="D19" s="133"/>
      <c r="E19" s="30" t="s">
        <v>72</v>
      </c>
    </row>
    <row r="20" spans="1:5" ht="15" customHeight="1" x14ac:dyDescent="0.35">
      <c r="A20" s="20" t="s">
        <v>73</v>
      </c>
      <c r="B20" s="21" t="s">
        <v>74</v>
      </c>
      <c r="C20" s="134" t="s">
        <v>75</v>
      </c>
      <c r="D20" s="137" t="s">
        <v>76</v>
      </c>
      <c r="E20" s="23" t="s">
        <v>77</v>
      </c>
    </row>
    <row r="21" spans="1:5" ht="15" customHeight="1" x14ac:dyDescent="0.35">
      <c r="A21" s="24" t="s">
        <v>75</v>
      </c>
      <c r="B21" s="15" t="s">
        <v>78</v>
      </c>
      <c r="C21" s="135"/>
      <c r="D21" s="138"/>
      <c r="E21" s="26" t="s">
        <v>79</v>
      </c>
    </row>
    <row r="22" spans="1:5" ht="15" thickBot="1" x14ac:dyDescent="0.4">
      <c r="A22" s="27" t="s">
        <v>80</v>
      </c>
      <c r="B22" s="28" t="s">
        <v>81</v>
      </c>
      <c r="C22" s="136"/>
      <c r="D22" s="138"/>
      <c r="E22" s="30" t="s">
        <v>82</v>
      </c>
    </row>
    <row r="23" spans="1:5" ht="15" customHeight="1" x14ac:dyDescent="0.35">
      <c r="A23" s="24" t="s">
        <v>83</v>
      </c>
      <c r="B23" s="139" t="s">
        <v>84</v>
      </c>
      <c r="C23" s="25" t="s">
        <v>83</v>
      </c>
      <c r="D23" s="138"/>
      <c r="E23" s="23" t="s">
        <v>85</v>
      </c>
    </row>
    <row r="24" spans="1:5" ht="15" thickBot="1" x14ac:dyDescent="0.4">
      <c r="A24" s="24" t="s">
        <v>86</v>
      </c>
      <c r="B24" s="139"/>
      <c r="C24" s="25" t="s">
        <v>86</v>
      </c>
      <c r="D24" s="138"/>
      <c r="E24" s="30" t="s">
        <v>87</v>
      </c>
    </row>
    <row r="25" spans="1:5" ht="15" thickBot="1" x14ac:dyDescent="0.4">
      <c r="A25" s="16" t="s">
        <v>88</v>
      </c>
      <c r="B25" s="17" t="s">
        <v>86</v>
      </c>
      <c r="C25" s="18" t="s">
        <v>89</v>
      </c>
      <c r="D25" s="12" t="s">
        <v>90</v>
      </c>
      <c r="E25" s="19" t="s">
        <v>91</v>
      </c>
    </row>
    <row r="27" spans="1:5" x14ac:dyDescent="0.35">
      <c r="E27" s="35" t="s">
        <v>104</v>
      </c>
    </row>
  </sheetData>
  <mergeCells count="5">
    <mergeCell ref="D4:D13"/>
    <mergeCell ref="D14:D19"/>
    <mergeCell ref="C20:C22"/>
    <mergeCell ref="D20:D24"/>
    <mergeCell ref="B23:B2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49022-6683-4076-B38B-35299A4A91CD}">
  <dimension ref="B2:L51"/>
  <sheetViews>
    <sheetView showGridLines="0" workbookViewId="0">
      <selection activeCell="O21" sqref="O21"/>
    </sheetView>
  </sheetViews>
  <sheetFormatPr defaultRowHeight="14.5" x14ac:dyDescent="0.35"/>
  <cols>
    <col min="1" max="1" width="8.7265625" style="15"/>
    <col min="2" max="2" width="34.7265625" style="15" customWidth="1"/>
    <col min="3" max="3" width="8.7265625" style="15"/>
    <col min="4" max="4" width="7.7265625" style="15" customWidth="1"/>
    <col min="5" max="5" width="10.1796875" style="15" customWidth="1"/>
    <col min="6" max="6" width="30" style="15" customWidth="1"/>
    <col min="7" max="7" width="3.36328125" style="15" customWidth="1"/>
    <col min="8" max="8" width="3.1796875" style="15" customWidth="1"/>
    <col min="9" max="9" width="2.7265625" style="15" customWidth="1"/>
    <col min="10" max="10" width="22" style="15" customWidth="1"/>
    <col min="11" max="11" width="8.7265625" style="15"/>
    <col min="12" max="12" width="10" style="15" customWidth="1"/>
    <col min="13" max="16384" width="8.7265625" style="15"/>
  </cols>
  <sheetData>
    <row r="2" spans="2:12" ht="18.5" x14ac:dyDescent="0.45">
      <c r="B2" s="73" t="s">
        <v>105</v>
      </c>
      <c r="C2" s="72"/>
      <c r="D2" s="72"/>
    </row>
    <row r="3" spans="2:12" ht="7.5" customHeight="1" x14ac:dyDescent="0.35"/>
    <row r="4" spans="2:12" ht="15" thickBot="1" x14ac:dyDescent="0.4">
      <c r="B4" s="57" t="s">
        <v>106</v>
      </c>
      <c r="C4" s="65" t="s">
        <v>14</v>
      </c>
      <c r="D4" s="65" t="s">
        <v>107</v>
      </c>
      <c r="E4" s="66" t="s">
        <v>108</v>
      </c>
      <c r="F4" s="67" t="s">
        <v>109</v>
      </c>
      <c r="H4" s="57" t="s">
        <v>110</v>
      </c>
      <c r="I4" s="57"/>
      <c r="J4" s="57"/>
      <c r="K4" s="57"/>
      <c r="L4" s="56"/>
    </row>
    <row r="5" spans="2:12" x14ac:dyDescent="0.35">
      <c r="B5" s="15" t="s">
        <v>111</v>
      </c>
      <c r="C5" s="36">
        <v>0</v>
      </c>
      <c r="D5" s="41">
        <f>+C5/$C$21</f>
        <v>0</v>
      </c>
      <c r="E5" s="42"/>
      <c r="F5" s="43" t="s">
        <v>112</v>
      </c>
      <c r="H5" s="15" t="s">
        <v>113</v>
      </c>
      <c r="L5" s="36">
        <f>109*234000/1000</f>
        <v>25506</v>
      </c>
    </row>
    <row r="6" spans="2:12" x14ac:dyDescent="0.35">
      <c r="B6" s="15" t="s">
        <v>111</v>
      </c>
      <c r="C6" s="44">
        <v>13600</v>
      </c>
      <c r="D6" s="45">
        <f>+C6/$C$21</f>
        <v>0.43230871928541914</v>
      </c>
      <c r="E6" s="46"/>
      <c r="F6" s="43" t="s">
        <v>112</v>
      </c>
      <c r="H6" s="15" t="s">
        <v>114</v>
      </c>
      <c r="L6" s="58">
        <f>+L33-L5-L26</f>
        <v>5141.7</v>
      </c>
    </row>
    <row r="7" spans="2:12" x14ac:dyDescent="0.35">
      <c r="B7" s="15" t="s">
        <v>115</v>
      </c>
      <c r="C7" s="36">
        <f>SUM(C5:C6)</f>
        <v>13600</v>
      </c>
      <c r="D7" s="41">
        <f>+C7/$C$21</f>
        <v>0.43230871928541914</v>
      </c>
      <c r="E7" s="47">
        <f>+C7/$C$40</f>
        <v>3.6946481934256994</v>
      </c>
      <c r="F7" s="43"/>
      <c r="G7" s="43"/>
      <c r="H7" s="11" t="s">
        <v>116</v>
      </c>
    </row>
    <row r="8" spans="2:12" x14ac:dyDescent="0.35">
      <c r="C8" s="36"/>
      <c r="D8" s="41"/>
      <c r="E8" s="42"/>
      <c r="F8" s="43"/>
      <c r="G8" s="43"/>
      <c r="H8" s="15" t="s">
        <v>117</v>
      </c>
      <c r="I8" s="15" t="s">
        <v>118</v>
      </c>
    </row>
    <row r="9" spans="2:12" x14ac:dyDescent="0.35">
      <c r="B9" s="15" t="s">
        <v>119</v>
      </c>
      <c r="C9" s="36">
        <v>5000</v>
      </c>
      <c r="D9" s="41">
        <f>+C9/$C$21</f>
        <v>0.15893702914905114</v>
      </c>
      <c r="E9" s="42"/>
      <c r="F9" s="48" t="s">
        <v>120</v>
      </c>
      <c r="G9" s="48"/>
      <c r="J9" s="15" t="s">
        <v>121</v>
      </c>
      <c r="K9" s="15">
        <v>25</v>
      </c>
    </row>
    <row r="10" spans="2:12" x14ac:dyDescent="0.35">
      <c r="B10" s="15" t="s">
        <v>122</v>
      </c>
      <c r="C10" s="36">
        <v>5000</v>
      </c>
      <c r="D10" s="41">
        <f>+C10/$C$21</f>
        <v>0.15893702914905114</v>
      </c>
      <c r="E10" s="42"/>
      <c r="F10" s="43" t="s">
        <v>123</v>
      </c>
      <c r="G10" s="43"/>
      <c r="J10" s="15" t="s">
        <v>124</v>
      </c>
      <c r="K10" s="15">
        <v>52.5</v>
      </c>
    </row>
    <row r="11" spans="2:12" x14ac:dyDescent="0.35">
      <c r="B11" s="15" t="s">
        <v>125</v>
      </c>
      <c r="C11" s="36">
        <v>500</v>
      </c>
      <c r="D11" s="41">
        <f>+C11/$C$21</f>
        <v>1.5893702914905116E-2</v>
      </c>
      <c r="E11" s="42"/>
      <c r="F11" s="48" t="s">
        <v>126</v>
      </c>
      <c r="G11" s="48"/>
      <c r="J11" s="15" t="s">
        <v>127</v>
      </c>
      <c r="K11" s="15">
        <f>77.5+17.5</f>
        <v>95</v>
      </c>
    </row>
    <row r="12" spans="2:12" x14ac:dyDescent="0.35">
      <c r="B12" s="15" t="s">
        <v>128</v>
      </c>
      <c r="C12" s="44">
        <v>1800</v>
      </c>
      <c r="D12" s="45">
        <f>+C12/$C$21</f>
        <v>5.721733049365841E-2</v>
      </c>
      <c r="E12" s="46"/>
      <c r="F12" s="43" t="s">
        <v>129</v>
      </c>
      <c r="G12" s="43"/>
      <c r="J12" s="15" t="s">
        <v>130</v>
      </c>
      <c r="K12" s="15">
        <v>54.4</v>
      </c>
    </row>
    <row r="13" spans="2:12" x14ac:dyDescent="0.35">
      <c r="B13" s="15" t="s">
        <v>131</v>
      </c>
      <c r="C13" s="36">
        <f>SUM(C9:C12)</f>
        <v>12300</v>
      </c>
      <c r="D13" s="41">
        <f>+C13/$C$21</f>
        <v>0.39098509170666584</v>
      </c>
      <c r="E13" s="47">
        <f>+C13/$C$40</f>
        <v>3.3414832925835372</v>
      </c>
      <c r="F13" s="43"/>
      <c r="G13" s="43"/>
      <c r="J13" s="15" t="s">
        <v>132</v>
      </c>
      <c r="L13" s="15">
        <f>SUM(K8:K12)</f>
        <v>226.9</v>
      </c>
    </row>
    <row r="14" spans="2:12" x14ac:dyDescent="0.35">
      <c r="C14" s="44"/>
      <c r="D14" s="45"/>
      <c r="E14" s="46"/>
      <c r="F14" s="43"/>
      <c r="G14" s="43"/>
      <c r="I14" s="15" t="s">
        <v>133</v>
      </c>
    </row>
    <row r="15" spans="2:12" x14ac:dyDescent="0.35">
      <c r="B15" s="15" t="s">
        <v>134</v>
      </c>
      <c r="C15" s="36">
        <f>+C13+C7</f>
        <v>25900</v>
      </c>
      <c r="D15" s="41">
        <f>+C15/$C$21</f>
        <v>0.82329381099208498</v>
      </c>
      <c r="E15" s="47">
        <f>+C15/$C$40</f>
        <v>7.0361314860092365</v>
      </c>
      <c r="F15" s="43"/>
      <c r="G15" s="43"/>
      <c r="J15" s="15" t="s">
        <v>121</v>
      </c>
      <c r="K15" s="15">
        <v>25</v>
      </c>
    </row>
    <row r="16" spans="2:12" x14ac:dyDescent="0.35">
      <c r="C16" s="36"/>
      <c r="D16" s="41"/>
      <c r="E16" s="42"/>
      <c r="F16" s="43"/>
      <c r="G16" s="43"/>
      <c r="J16" s="15" t="s">
        <v>124</v>
      </c>
      <c r="K16" s="15">
        <v>22.5</v>
      </c>
    </row>
    <row r="17" spans="2:12" x14ac:dyDescent="0.35">
      <c r="B17" s="15" t="s">
        <v>135</v>
      </c>
      <c r="C17" s="36">
        <v>4059</v>
      </c>
      <c r="D17" s="41">
        <f>+C17/$C$21</f>
        <v>0.12902508026319973</v>
      </c>
      <c r="E17" s="47">
        <f>+C17/$C$40</f>
        <v>1.1026894865525672</v>
      </c>
      <c r="F17" s="43"/>
      <c r="G17" s="43"/>
      <c r="J17" s="15" t="s">
        <v>127</v>
      </c>
      <c r="K17" s="15">
        <v>7.5</v>
      </c>
    </row>
    <row r="18" spans="2:12" x14ac:dyDescent="0.35">
      <c r="B18" s="15" t="s">
        <v>136</v>
      </c>
      <c r="C18" s="44">
        <v>1500</v>
      </c>
      <c r="D18" s="45">
        <f>+C18/$C$21</f>
        <v>4.7681108744715345E-2</v>
      </c>
      <c r="E18" s="46"/>
      <c r="F18" s="43"/>
      <c r="G18" s="43"/>
      <c r="J18" s="15" t="s">
        <v>130</v>
      </c>
      <c r="K18" s="15">
        <v>54.4</v>
      </c>
    </row>
    <row r="19" spans="2:12" x14ac:dyDescent="0.35">
      <c r="B19" s="15" t="s">
        <v>137</v>
      </c>
      <c r="C19" s="36">
        <f>SUM(C17:C18)</f>
        <v>5559</v>
      </c>
      <c r="D19" s="41">
        <f>+C19/$C$21</f>
        <v>0.17670618900791507</v>
      </c>
      <c r="E19" s="42"/>
      <c r="F19" s="43"/>
      <c r="G19" s="43"/>
      <c r="J19" s="15" t="s">
        <v>138</v>
      </c>
      <c r="L19" s="15">
        <f>SUM(K14:K18)</f>
        <v>109.4</v>
      </c>
    </row>
    <row r="20" spans="2:12" x14ac:dyDescent="0.35">
      <c r="C20" s="36"/>
      <c r="D20" s="36"/>
      <c r="E20" s="49"/>
      <c r="F20" s="36"/>
      <c r="G20" s="36"/>
      <c r="I20" s="15" t="s">
        <v>139</v>
      </c>
      <c r="L20" s="15">
        <v>25</v>
      </c>
    </row>
    <row r="21" spans="2:12" ht="15" thickBot="1" x14ac:dyDescent="0.4">
      <c r="B21" s="15" t="s">
        <v>140</v>
      </c>
      <c r="C21" s="50">
        <f>+C19+C13+C7</f>
        <v>31459</v>
      </c>
      <c r="D21" s="51">
        <f>+C21/$C$21</f>
        <v>1</v>
      </c>
      <c r="E21" s="52">
        <f>+C21/$C$40</f>
        <v>8.5463189350719908</v>
      </c>
      <c r="F21" s="43"/>
      <c r="G21" s="43"/>
      <c r="I21" s="15" t="s">
        <v>141</v>
      </c>
      <c r="L21" s="59">
        <v>25</v>
      </c>
    </row>
    <row r="22" spans="2:12" ht="15" thickTop="1" x14ac:dyDescent="0.35">
      <c r="C22" s="36"/>
      <c r="D22" s="36"/>
      <c r="E22" s="36"/>
      <c r="F22" s="43"/>
      <c r="G22" s="43"/>
      <c r="I22" s="15" t="s">
        <v>142</v>
      </c>
      <c r="L22" s="15">
        <f>SUM(L9:L21)</f>
        <v>386.3</v>
      </c>
    </row>
    <row r="23" spans="2:12" x14ac:dyDescent="0.35">
      <c r="B23" s="68" t="s">
        <v>143</v>
      </c>
      <c r="C23" s="69"/>
      <c r="D23" s="69" t="s">
        <v>144</v>
      </c>
      <c r="E23" s="69"/>
      <c r="F23" s="43"/>
      <c r="G23" s="43"/>
    </row>
    <row r="24" spans="2:12" x14ac:dyDescent="0.35">
      <c r="B24" s="60" t="s">
        <v>145</v>
      </c>
      <c r="C24" s="53">
        <v>600</v>
      </c>
      <c r="D24" s="54">
        <v>3.2500000000000001E-2</v>
      </c>
      <c r="E24" s="54"/>
      <c r="F24" s="43"/>
      <c r="G24" s="43"/>
      <c r="I24" s="15" t="s">
        <v>146</v>
      </c>
      <c r="L24" s="15">
        <v>325</v>
      </c>
    </row>
    <row r="25" spans="2:12" x14ac:dyDescent="0.35">
      <c r="B25" s="60" t="s">
        <v>147</v>
      </c>
      <c r="C25" s="53">
        <v>600</v>
      </c>
      <c r="D25" s="54">
        <v>3.2500000000000001E-2</v>
      </c>
      <c r="E25" s="54"/>
      <c r="F25" s="43"/>
      <c r="G25" s="43"/>
      <c r="I25" s="15" t="s">
        <v>148</v>
      </c>
      <c r="L25" s="59">
        <v>100</v>
      </c>
    </row>
    <row r="26" spans="2:12" x14ac:dyDescent="0.35">
      <c r="B26" s="60" t="s">
        <v>149</v>
      </c>
      <c r="C26" s="53">
        <v>600</v>
      </c>
      <c r="D26" s="54">
        <v>3.2500000000000001E-2</v>
      </c>
      <c r="E26" s="54"/>
      <c r="F26" s="43"/>
      <c r="G26" s="43"/>
      <c r="H26" s="15" t="s">
        <v>150</v>
      </c>
      <c r="L26" s="15">
        <f>SUM(L22:L25)</f>
        <v>811.3</v>
      </c>
    </row>
    <row r="27" spans="2:12" x14ac:dyDescent="0.35">
      <c r="B27" s="60" t="s">
        <v>151</v>
      </c>
      <c r="C27" s="61">
        <v>600</v>
      </c>
      <c r="D27" s="54">
        <v>3.2500000000000001E-2</v>
      </c>
      <c r="E27" s="54"/>
    </row>
    <row r="28" spans="2:12" x14ac:dyDescent="0.35">
      <c r="B28" s="60" t="s">
        <v>152</v>
      </c>
      <c r="C28" s="61">
        <v>500</v>
      </c>
      <c r="D28" s="54">
        <v>0.03</v>
      </c>
      <c r="E28" s="54"/>
    </row>
    <row r="29" spans="2:12" x14ac:dyDescent="0.35">
      <c r="B29" s="60" t="s">
        <v>153</v>
      </c>
      <c r="C29" s="61">
        <v>500</v>
      </c>
      <c r="D29" s="54">
        <v>0.03</v>
      </c>
      <c r="E29" s="54"/>
    </row>
    <row r="30" spans="2:12" x14ac:dyDescent="0.35">
      <c r="B30" s="60" t="s">
        <v>154</v>
      </c>
      <c r="C30" s="61">
        <v>500</v>
      </c>
      <c r="D30" s="54">
        <v>0.03</v>
      </c>
      <c r="E30" s="54"/>
    </row>
    <row r="31" spans="2:12" x14ac:dyDescent="0.35">
      <c r="B31" s="60" t="s">
        <v>155</v>
      </c>
      <c r="C31" s="61">
        <v>400</v>
      </c>
      <c r="D31" s="54">
        <v>2.75E-2</v>
      </c>
      <c r="E31" s="54"/>
    </row>
    <row r="32" spans="2:12" x14ac:dyDescent="0.35">
      <c r="B32" s="60" t="s">
        <v>156</v>
      </c>
      <c r="C32" s="61">
        <v>350</v>
      </c>
      <c r="D32" s="54">
        <v>2.5000000000000001E-2</v>
      </c>
      <c r="E32" s="54"/>
    </row>
    <row r="33" spans="2:12" ht="15" thickBot="1" x14ac:dyDescent="0.4">
      <c r="B33" s="60" t="s">
        <v>157</v>
      </c>
      <c r="C33" s="61">
        <v>450</v>
      </c>
      <c r="D33" s="54">
        <v>0.02</v>
      </c>
      <c r="E33" s="54"/>
      <c r="L33" s="62">
        <f>+C21</f>
        <v>31459</v>
      </c>
    </row>
    <row r="34" spans="2:12" ht="15.5" thickTop="1" thickBot="1" x14ac:dyDescent="0.4">
      <c r="B34" s="60" t="s">
        <v>158</v>
      </c>
      <c r="C34" s="63">
        <f>SUM(C23:C33)</f>
        <v>5100</v>
      </c>
      <c r="D34" s="61"/>
      <c r="E34" s="61"/>
    </row>
    <row r="35" spans="2:12" ht="15" thickTop="1" x14ac:dyDescent="0.35">
      <c r="C35" s="58"/>
      <c r="D35" s="58"/>
      <c r="E35" s="58"/>
    </row>
    <row r="36" spans="2:12" x14ac:dyDescent="0.35">
      <c r="B36" s="70" t="s">
        <v>159</v>
      </c>
      <c r="C36" s="58"/>
      <c r="D36" s="58"/>
      <c r="E36" s="58"/>
    </row>
    <row r="37" spans="2:12" x14ac:dyDescent="0.35">
      <c r="B37" s="15" t="s">
        <v>160</v>
      </c>
      <c r="C37" s="58"/>
      <c r="D37" s="58"/>
      <c r="E37" s="58"/>
    </row>
    <row r="38" spans="2:12" x14ac:dyDescent="0.35">
      <c r="B38" s="15" t="s">
        <v>161</v>
      </c>
      <c r="C38" s="58"/>
      <c r="D38" s="58"/>
      <c r="E38" s="58"/>
    </row>
    <row r="39" spans="2:12" x14ac:dyDescent="0.35">
      <c r="C39" s="58"/>
      <c r="D39" s="58"/>
      <c r="E39" s="58"/>
    </row>
    <row r="40" spans="2:12" x14ac:dyDescent="0.35">
      <c r="B40" s="1" t="s">
        <v>162</v>
      </c>
      <c r="C40" s="71">
        <f>2898+783</f>
        <v>3681</v>
      </c>
      <c r="D40" s="58"/>
      <c r="E40" s="58"/>
    </row>
    <row r="41" spans="2:12" x14ac:dyDescent="0.35">
      <c r="B41" s="64" t="s">
        <v>163</v>
      </c>
      <c r="C41" s="55">
        <v>9.3799999999999994E-2</v>
      </c>
      <c r="D41" s="58"/>
      <c r="E41" s="58"/>
    </row>
    <row r="42" spans="2:12" x14ac:dyDescent="0.35">
      <c r="C42" s="58"/>
      <c r="D42" s="58"/>
      <c r="E42" s="58"/>
      <c r="L42" s="15" t="s">
        <v>164</v>
      </c>
    </row>
    <row r="43" spans="2:12" x14ac:dyDescent="0.35">
      <c r="C43" s="58"/>
      <c r="D43" s="58"/>
      <c r="E43" s="58"/>
    </row>
    <row r="44" spans="2:12" x14ac:dyDescent="0.35">
      <c r="C44" s="58"/>
      <c r="D44" s="58"/>
      <c r="E44" s="58"/>
    </row>
    <row r="45" spans="2:12" x14ac:dyDescent="0.35">
      <c r="C45" s="58"/>
      <c r="D45" s="58"/>
      <c r="E45" s="58"/>
    </row>
    <row r="46" spans="2:12" x14ac:dyDescent="0.35">
      <c r="C46" s="58"/>
      <c r="D46" s="58"/>
      <c r="E46" s="58"/>
    </row>
    <row r="47" spans="2:12" x14ac:dyDescent="0.35">
      <c r="C47" s="58"/>
      <c r="D47" s="58"/>
      <c r="E47" s="58"/>
    </row>
    <row r="48" spans="2:12" x14ac:dyDescent="0.35">
      <c r="C48" s="58"/>
      <c r="D48" s="58"/>
      <c r="E48" s="58"/>
    </row>
    <row r="49" spans="3:5" x14ac:dyDescent="0.35">
      <c r="C49" s="58"/>
      <c r="D49" s="58"/>
      <c r="E49" s="58"/>
    </row>
    <row r="50" spans="3:5" x14ac:dyDescent="0.35">
      <c r="C50" s="58"/>
      <c r="D50" s="58"/>
      <c r="E50" s="58"/>
    </row>
    <row r="51" spans="3:5" x14ac:dyDescent="0.35">
      <c r="C51" s="58"/>
      <c r="D51" s="58"/>
      <c r="E51" s="5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Intro 1.0</vt:lpstr>
      <vt:lpstr>Figure 1.1</vt:lpstr>
      <vt:lpstr>Figure 1.2</vt:lpstr>
      <vt:lpstr>Figure 1.3</vt:lpstr>
      <vt:lpstr>Figure 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Shelly</dc:creator>
  <cp:lastModifiedBy>Chris Droussiotis</cp:lastModifiedBy>
  <dcterms:created xsi:type="dcterms:W3CDTF">2021-05-18T20:49:56Z</dcterms:created>
  <dcterms:modified xsi:type="dcterms:W3CDTF">2022-08-11T13:33:57Z</dcterms:modified>
</cp:coreProperties>
</file>