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ussch\Dropbox\CREDIT RISK MANAGMENT - FIRST EDITION ADD ON FILES\Excel Sheets by Chapter\"/>
    </mc:Choice>
  </mc:AlternateContent>
  <xr:revisionPtr revIDLastSave="0" documentId="13_ncr:1_{96D21281-7A15-4759-A8DD-B8E63C0C28C4}" xr6:coauthVersionLast="47" xr6:coauthVersionMax="47" xr10:uidLastSave="{00000000-0000-0000-0000-000000000000}"/>
  <bookViews>
    <workbookView xWindow="-120" yWindow="-120" windowWidth="29040" windowHeight="15720" activeTab="3" xr2:uid="{7B2747FA-B263-4439-86B6-71EA1666BFB3}"/>
  </bookViews>
  <sheets>
    <sheet name="Fig. 19.1" sheetId="2" r:id="rId1"/>
    <sheet name="Fig. 19.2" sheetId="1" r:id="rId2"/>
    <sheet name="Fig. 19.3" sheetId="3" r:id="rId3"/>
    <sheet name="Fig. 19.4" sheetId="4" r:id="rId4"/>
    <sheet name="Fig. 19.5" sheetId="5" r:id="rId5"/>
    <sheet name="Fig. 19.6" sheetId="6" r:id="rId6"/>
    <sheet name="Fig. 19.7" sheetId="7" r:id="rId7"/>
    <sheet name="Fig. 19.8" sheetId="8" r:id="rId8"/>
    <sheet name="Fig. 19.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4" i="9" l="1"/>
  <c r="D94" i="9"/>
  <c r="J64" i="9"/>
  <c r="F90" i="9"/>
  <c r="F75" i="9"/>
  <c r="F76" i="9"/>
  <c r="E70" i="9"/>
  <c r="H90" i="9"/>
  <c r="C85" i="9"/>
  <c r="C87" i="9" s="1"/>
  <c r="C78" i="9"/>
  <c r="H77" i="9"/>
  <c r="H75" i="9"/>
  <c r="H71" i="9"/>
  <c r="E78" i="9"/>
  <c r="C70" i="9"/>
  <c r="C72" i="9" s="1"/>
  <c r="H69" i="9"/>
  <c r="J60" i="9"/>
  <c r="J62" i="9"/>
  <c r="J61" i="9"/>
  <c r="F60" i="9"/>
  <c r="C64" i="9"/>
  <c r="C63" i="9"/>
  <c r="C62" i="9"/>
  <c r="C59" i="9"/>
  <c r="C53" i="9"/>
  <c r="C60" i="9" s="1"/>
  <c r="C51" i="9"/>
  <c r="C47" i="9"/>
  <c r="K45" i="9"/>
  <c r="K44" i="9"/>
  <c r="F43" i="9"/>
  <c r="E42" i="9"/>
  <c r="E43" i="9" s="1"/>
  <c r="F41" i="9"/>
  <c r="E41" i="9"/>
  <c r="F42" i="9" s="1"/>
  <c r="K39" i="9"/>
  <c r="K37" i="9"/>
  <c r="K38" i="9" s="1"/>
  <c r="J31" i="9"/>
  <c r="M27" i="9"/>
  <c r="F27" i="9"/>
  <c r="H27" i="9" s="1"/>
  <c r="K24" i="9"/>
  <c r="C22" i="9"/>
  <c r="C24" i="9" s="1"/>
  <c r="J15" i="9"/>
  <c r="C15" i="9"/>
  <c r="M14" i="9"/>
  <c r="K14" i="9"/>
  <c r="K15" i="9" s="1"/>
  <c r="H14" i="9"/>
  <c r="M13" i="9"/>
  <c r="H13" i="9"/>
  <c r="H15" i="9" s="1"/>
  <c r="F13" i="9"/>
  <c r="F15" i="9" s="1"/>
  <c r="M12" i="9"/>
  <c r="M15" i="9" s="1"/>
  <c r="H12" i="9"/>
  <c r="C9" i="9"/>
  <c r="M8" i="9"/>
  <c r="H8" i="9"/>
  <c r="J7" i="9"/>
  <c r="E7" i="9"/>
  <c r="H7" i="9" s="1"/>
  <c r="C7" i="9"/>
  <c r="M7" i="9" s="1"/>
  <c r="M9" i="9" s="1"/>
  <c r="M6" i="9"/>
  <c r="H6" i="9"/>
  <c r="H9" i="9" s="1"/>
  <c r="K14" i="8"/>
  <c r="J7" i="8"/>
  <c r="J31" i="8"/>
  <c r="K44" i="8"/>
  <c r="K45" i="8"/>
  <c r="F43" i="8"/>
  <c r="F44" i="8"/>
  <c r="F45" i="8"/>
  <c r="F46" i="8"/>
  <c r="F42" i="8"/>
  <c r="F41" i="8"/>
  <c r="E43" i="8"/>
  <c r="E44" i="8"/>
  <c r="E45" i="8"/>
  <c r="E46" i="8"/>
  <c r="E42" i="8"/>
  <c r="E41" i="8"/>
  <c r="F27" i="8"/>
  <c r="H27" i="8" s="1"/>
  <c r="M27" i="8"/>
  <c r="K24" i="8"/>
  <c r="M13" i="8"/>
  <c r="M12" i="8"/>
  <c r="K15" i="8"/>
  <c r="H14" i="8"/>
  <c r="H12" i="8"/>
  <c r="F13" i="8"/>
  <c r="F15" i="8" s="1"/>
  <c r="E7" i="8"/>
  <c r="E15" i="8" s="1"/>
  <c r="M8" i="8"/>
  <c r="M6" i="8"/>
  <c r="H8" i="8"/>
  <c r="H6" i="8"/>
  <c r="C47" i="8"/>
  <c r="C7" i="8"/>
  <c r="C9" i="8" s="1"/>
  <c r="K39" i="8"/>
  <c r="K37" i="8"/>
  <c r="K38" i="8" s="1"/>
  <c r="C22" i="8"/>
  <c r="C24" i="8" s="1"/>
  <c r="C26" i="8" s="1"/>
  <c r="C28" i="8" s="1"/>
  <c r="C15" i="8"/>
  <c r="K40" i="9" l="1"/>
  <c r="F78" i="9"/>
  <c r="H87" i="9"/>
  <c r="C89" i="9"/>
  <c r="C91" i="9" s="1"/>
  <c r="F88" i="9"/>
  <c r="H70" i="9"/>
  <c r="H72" i="9" s="1"/>
  <c r="H76" i="9"/>
  <c r="H78" i="9" s="1"/>
  <c r="C54" i="9"/>
  <c r="C55" i="9" s="1"/>
  <c r="F44" i="9"/>
  <c r="E44" i="9"/>
  <c r="C26" i="9"/>
  <c r="C28" i="9" s="1"/>
  <c r="H24" i="9"/>
  <c r="F25" i="9"/>
  <c r="M24" i="9"/>
  <c r="E15" i="9"/>
  <c r="F25" i="8"/>
  <c r="M24" i="8"/>
  <c r="K25" i="8"/>
  <c r="K40" i="8"/>
  <c r="H24" i="8"/>
  <c r="H7" i="8"/>
  <c r="H9" i="8" s="1"/>
  <c r="M7" i="8"/>
  <c r="M9" i="8" s="1"/>
  <c r="M14" i="8"/>
  <c r="M15" i="8" s="1"/>
  <c r="H13" i="8"/>
  <c r="H15" i="8" s="1"/>
  <c r="J15" i="8"/>
  <c r="C29" i="8"/>
  <c r="J41" i="5"/>
  <c r="J40" i="5"/>
  <c r="J33" i="5"/>
  <c r="J27" i="5"/>
  <c r="J26" i="5"/>
  <c r="J25" i="5"/>
  <c r="F40" i="5"/>
  <c r="D40" i="5"/>
  <c r="F29" i="5"/>
  <c r="F34" i="5" s="1"/>
  <c r="D29" i="5"/>
  <c r="D34" i="5" s="1"/>
  <c r="J42" i="5" l="1"/>
  <c r="J36" i="5"/>
  <c r="H88" i="9"/>
  <c r="H89" i="9" s="1"/>
  <c r="H91" i="9" s="1"/>
  <c r="C92" i="9"/>
  <c r="C29" i="9"/>
  <c r="E45" i="9"/>
  <c r="F45" i="9"/>
  <c r="K25" i="9"/>
  <c r="H25" i="9"/>
  <c r="H26" i="9" s="1"/>
  <c r="H28" i="9" s="1"/>
  <c r="M25" i="8"/>
  <c r="M26" i="8" s="1"/>
  <c r="M28" i="8" s="1"/>
  <c r="M29" i="8" s="1"/>
  <c r="H25" i="8"/>
  <c r="H26" i="8" s="1"/>
  <c r="H28" i="8" s="1"/>
  <c r="H29" i="8" s="1"/>
  <c r="F29" i="8" s="1"/>
  <c r="F30" i="8" s="1"/>
  <c r="F31" i="8" s="1"/>
  <c r="F32" i="8" s="1"/>
  <c r="C30" i="8"/>
  <c r="D42" i="5"/>
  <c r="F42" i="5"/>
  <c r="H92" i="9" l="1"/>
  <c r="H93" i="9" s="1"/>
  <c r="H95" i="9" s="1"/>
  <c r="F92" i="9"/>
  <c r="F93" i="9" s="1"/>
  <c r="F94" i="9" s="1"/>
  <c r="F95" i="9" s="1"/>
  <c r="C93" i="9"/>
  <c r="C94" i="9" s="1"/>
  <c r="C95" i="9" s="1"/>
  <c r="M25" i="9"/>
  <c r="M26" i="9" s="1"/>
  <c r="M28" i="9" s="1"/>
  <c r="F29" i="9"/>
  <c r="F30" i="9" s="1"/>
  <c r="F31" i="9" s="1"/>
  <c r="F32" i="9" s="1"/>
  <c r="H29" i="9"/>
  <c r="H30" i="9" s="1"/>
  <c r="H31" i="9" s="1"/>
  <c r="H32" i="9" s="1"/>
  <c r="C30" i="9"/>
  <c r="C31" i="9" s="1"/>
  <c r="C32" i="9" s="1"/>
  <c r="E46" i="9"/>
  <c r="F46" i="9"/>
  <c r="M30" i="8"/>
  <c r="M31" i="8" s="1"/>
  <c r="M32" i="8" s="1"/>
  <c r="K29" i="8"/>
  <c r="K30" i="8" s="1"/>
  <c r="K31" i="8" s="1"/>
  <c r="K32" i="8" s="1"/>
  <c r="C31" i="8"/>
  <c r="C32" i="8" s="1"/>
  <c r="H30" i="8"/>
  <c r="H31" i="8" s="1"/>
  <c r="H32" i="8" s="1"/>
  <c r="J20" i="5"/>
  <c r="F17" i="5"/>
  <c r="F19" i="5" s="1"/>
  <c r="D17" i="5"/>
  <c r="D19" i="5" s="1"/>
  <c r="F11" i="5"/>
  <c r="D11" i="5"/>
  <c r="J10" i="5"/>
  <c r="J9" i="5"/>
  <c r="J8" i="5"/>
  <c r="J7" i="5"/>
  <c r="D21" i="5" l="1"/>
  <c r="D43" i="5" s="1"/>
  <c r="M29" i="9"/>
  <c r="K29" i="9" s="1"/>
  <c r="K30" i="9" s="1"/>
  <c r="K31" i="9" s="1"/>
  <c r="K32" i="9" s="1"/>
  <c r="J19" i="5"/>
  <c r="J21" i="5" s="1"/>
  <c r="J38" i="5" s="1"/>
  <c r="J44" i="5" s="1"/>
  <c r="F21" i="5"/>
  <c r="F43" i="5" s="1"/>
  <c r="J15" i="4"/>
  <c r="J18" i="4" s="1"/>
  <c r="J21" i="4" s="1"/>
  <c r="I11" i="4"/>
  <c r="I15" i="4" s="1"/>
  <c r="I18" i="4" s="1"/>
  <c r="I21" i="4" s="1"/>
  <c r="J11" i="4"/>
  <c r="K11" i="4"/>
  <c r="K15" i="4" s="1"/>
  <c r="K18" i="4" s="1"/>
  <c r="K21" i="4" s="1"/>
  <c r="L11" i="4"/>
  <c r="L17" i="4" s="1"/>
  <c r="H11" i="4"/>
  <c r="H15" i="4" s="1"/>
  <c r="H18" i="4" s="1"/>
  <c r="H21" i="4" s="1"/>
  <c r="J22" i="3"/>
  <c r="J9" i="3"/>
  <c r="J10" i="3"/>
  <c r="J11" i="3"/>
  <c r="J8" i="3"/>
  <c r="F18" i="3"/>
  <c r="D18" i="3"/>
  <c r="D20" i="3" s="1"/>
  <c r="D24" i="3" s="1"/>
  <c r="F12" i="3"/>
  <c r="D12" i="3"/>
  <c r="M30" i="9" l="1"/>
  <c r="M31" i="9" s="1"/>
  <c r="M32" i="9" s="1"/>
  <c r="L15" i="4"/>
  <c r="L18" i="4" s="1"/>
  <c r="L21" i="4" s="1"/>
  <c r="H22" i="4" s="1"/>
  <c r="F20" i="3"/>
  <c r="I10" i="1"/>
  <c r="I11" i="1" s="1"/>
  <c r="I12" i="1" s="1"/>
  <c r="J12" i="1" s="1"/>
  <c r="F10" i="1"/>
  <c r="F11" i="1" s="1"/>
  <c r="F12" i="1" s="1"/>
  <c r="G9" i="1" s="1"/>
  <c r="C10" i="1"/>
  <c r="C11" i="1" s="1"/>
  <c r="C12" i="1" s="1"/>
  <c r="D12" i="1" s="1"/>
  <c r="H29" i="2"/>
  <c r="I29" i="2"/>
  <c r="J29" i="2"/>
  <c r="K29" i="2"/>
  <c r="G29" i="2"/>
  <c r="H30" i="2"/>
  <c r="I30" i="2"/>
  <c r="J30" i="2"/>
  <c r="K30" i="2"/>
  <c r="G30" i="2"/>
  <c r="H26" i="2"/>
  <c r="I26" i="2"/>
  <c r="J26" i="2"/>
  <c r="K26" i="2"/>
  <c r="H25" i="2"/>
  <c r="I25" i="2"/>
  <c r="J25" i="2"/>
  <c r="K25" i="2"/>
  <c r="H24" i="2"/>
  <c r="I24" i="2"/>
  <c r="J24" i="2"/>
  <c r="K24" i="2"/>
  <c r="G24" i="2"/>
  <c r="G25" i="2"/>
  <c r="G26" i="2"/>
  <c r="J8" i="2"/>
  <c r="I8" i="2"/>
  <c r="E8" i="2"/>
  <c r="K8" i="2"/>
  <c r="H8" i="2"/>
  <c r="G8" i="2"/>
  <c r="H24" i="4" l="1"/>
  <c r="H26" i="4" s="1"/>
  <c r="F24" i="3"/>
  <c r="J20" i="3"/>
  <c r="J24" i="3" s="1"/>
  <c r="G11" i="1"/>
  <c r="J9" i="1"/>
  <c r="D10" i="1"/>
  <c r="J10" i="1"/>
  <c r="G10" i="1"/>
  <c r="J11" i="1"/>
  <c r="J8" i="1"/>
  <c r="G8" i="1"/>
  <c r="G12" i="1"/>
  <c r="D8" i="1"/>
  <c r="D9" i="1"/>
  <c r="D11" i="1"/>
</calcChain>
</file>

<file path=xl/sharedStrings.xml><?xml version="1.0" encoding="utf-8"?>
<sst xmlns="http://schemas.openxmlformats.org/spreadsheetml/2006/main" count="469" uniqueCount="262">
  <si>
    <t>EBITDA</t>
  </si>
  <si>
    <t xml:space="preserve"> Year  1</t>
  </si>
  <si>
    <t>Celerity Technogy Inc. ("CTI")</t>
  </si>
  <si>
    <t>HISTORICAL</t>
  </si>
  <si>
    <t>PROJECTED</t>
  </si>
  <si>
    <t>BASE CASE</t>
  </si>
  <si>
    <t>Year  -1</t>
  </si>
  <si>
    <t xml:space="preserve"> Year  0</t>
  </si>
  <si>
    <t xml:space="preserve"> Year  2</t>
  </si>
  <si>
    <t xml:space="preserve"> Year  3</t>
  </si>
  <si>
    <t xml:space="preserve"> Year  4</t>
  </si>
  <si>
    <t xml:space="preserve"> Year  5</t>
  </si>
  <si>
    <t>Revenues</t>
  </si>
  <si>
    <t xml:space="preserve">  Revenue Growth</t>
  </si>
  <si>
    <t xml:space="preserve">  EBITDA Margin</t>
  </si>
  <si>
    <t>Interest Expense</t>
  </si>
  <si>
    <t>Tax Expense</t>
  </si>
  <si>
    <t>Working Capital</t>
  </si>
  <si>
    <t>Capex</t>
  </si>
  <si>
    <t>Cash on Balance Sheet</t>
  </si>
  <si>
    <t>Total Debt</t>
  </si>
  <si>
    <t>Equity Ownerhip</t>
  </si>
  <si>
    <t>EBITDA / Interest (Coverage Ratio)</t>
  </si>
  <si>
    <t>Total Debt / EBITDA (Leveraged Ratio)</t>
  </si>
  <si>
    <t>Debt Capitalization</t>
  </si>
  <si>
    <t>Haircut</t>
  </si>
  <si>
    <t></t>
  </si>
  <si>
    <t>Credit Risk Analysis</t>
  </si>
  <si>
    <t>1. Debt Capitalization</t>
  </si>
  <si>
    <t>2. Leverage Ratio : Total Debt / EBITDA</t>
  </si>
  <si>
    <t>3. Interest Ratio: EBITDA / Interest</t>
  </si>
  <si>
    <t>4. 30% EBITDA Haircut:</t>
  </si>
  <si>
    <t xml:space="preserve">   Technology</t>
  </si>
  <si>
    <t xml:space="preserve">   Credit Risk Benchmark</t>
  </si>
  <si>
    <t>5. Industry Designation (Industry Beta Sensitivity - needs to be less than 3x)</t>
  </si>
  <si>
    <t>Bench Mark (Target S&amp;P BB- or higher):</t>
  </si>
  <si>
    <t>Senior Bank Debt</t>
  </si>
  <si>
    <t>Corporate Bonds</t>
  </si>
  <si>
    <t>Equity</t>
  </si>
  <si>
    <t>EBITDA
Multiple X</t>
  </si>
  <si>
    <t xml:space="preserve">  Total </t>
  </si>
  <si>
    <t xml:space="preserve">  Total Debt</t>
  </si>
  <si>
    <t xml:space="preserve"> % 
Capital</t>
  </si>
  <si>
    <t>Cost of Acquisition</t>
  </si>
  <si>
    <t>DEBT CAPACITY BASED ON TOTAL LEVERAGE (6.0X)</t>
  </si>
  <si>
    <t>Current Assets</t>
  </si>
  <si>
    <t xml:space="preserve"> Cash</t>
  </si>
  <si>
    <t xml:space="preserve"> Accounts Receivable</t>
  </si>
  <si>
    <t xml:space="preserve"> Inventories</t>
  </si>
  <si>
    <t xml:space="preserve"> Prepaid Expenses</t>
  </si>
  <si>
    <t>Total Current Assets</t>
  </si>
  <si>
    <t>Property and Equipment</t>
  </si>
  <si>
    <t xml:space="preserve"> Land</t>
  </si>
  <si>
    <t xml:space="preserve"> Building</t>
  </si>
  <si>
    <t xml:space="preserve"> Furniture &amp; Equipment</t>
  </si>
  <si>
    <t>Total Gross P&amp;E</t>
  </si>
  <si>
    <t>Less Accumulated Depreciaition</t>
  </si>
  <si>
    <t>Net P&amp;E</t>
  </si>
  <si>
    <t>Long-Term Investments</t>
  </si>
  <si>
    <t>Total Assets</t>
  </si>
  <si>
    <t>Debt 
Capacity</t>
  </si>
  <si>
    <t>Advanced 
Rates
Loan/Value</t>
  </si>
  <si>
    <t>Debt Capacity =</t>
  </si>
  <si>
    <t>Total Revenue</t>
  </si>
  <si>
    <t>Total Cost of Revenue</t>
  </si>
  <si>
    <t>Total Operating Expenses</t>
  </si>
  <si>
    <t>Less Capex</t>
  </si>
  <si>
    <t>Less Working Capital</t>
  </si>
  <si>
    <t>Less Taxes</t>
  </si>
  <si>
    <t>Cash Flow Available for Debt Service</t>
  </si>
  <si>
    <t>Present Value of Cash Flows Uisng the Loan Rate</t>
  </si>
  <si>
    <t>Loan Rate</t>
  </si>
  <si>
    <t>Terminal Value (Enteprise Value based on EBITDA Multiple)</t>
  </si>
  <si>
    <t>EBITDA Multiple</t>
  </si>
  <si>
    <t>Cash Flows Available for Debt Service including Terminal Value</t>
  </si>
  <si>
    <t>Total Present Value of Cash Flows to support Debt Service</t>
  </si>
  <si>
    <t>Cushion %</t>
  </si>
  <si>
    <t>Adjusting for cushion</t>
  </si>
  <si>
    <t xml:space="preserve">Maximum Debt based on DCR </t>
  </si>
  <si>
    <t>Current Liabilities</t>
  </si>
  <si>
    <t xml:space="preserve"> Accounts Payable</t>
  </si>
  <si>
    <t xml:space="preserve"> Accrued Income Taxes</t>
  </si>
  <si>
    <t xml:space="preserve"> Accrued Expenses</t>
  </si>
  <si>
    <t xml:space="preserve"> Current Portion of Long Term Debt</t>
  </si>
  <si>
    <t>Total Current Liabilities</t>
  </si>
  <si>
    <t>Long-Term Debt:</t>
  </si>
  <si>
    <t>Deferred Income Taxes</t>
  </si>
  <si>
    <t>Total Liabilties</t>
  </si>
  <si>
    <t>Owners' Equity</t>
  </si>
  <si>
    <t xml:space="preserve"> Common Stock</t>
  </si>
  <si>
    <t xml:space="preserve"> Paid-in-Capital</t>
  </si>
  <si>
    <t xml:space="preserve"> Retained Earnings</t>
  </si>
  <si>
    <t>Total Owners' Equity</t>
  </si>
  <si>
    <t>Total Liabilities &amp; Owner's Equity</t>
  </si>
  <si>
    <t>Error Check</t>
  </si>
  <si>
    <t>Asset Coverage =</t>
  </si>
  <si>
    <t>Less Trade/Tax Claims =</t>
  </si>
  <si>
    <t>Net Value =</t>
  </si>
  <si>
    <t>Trade/tax Claims</t>
  </si>
  <si>
    <t>Short Term Debt =</t>
  </si>
  <si>
    <t>Long-Term Debt =</t>
  </si>
  <si>
    <t>Total Debt =</t>
  </si>
  <si>
    <t>Value/Total Debt =</t>
  </si>
  <si>
    <t>Distress Advanced 
Rates
Loan/Value</t>
  </si>
  <si>
    <t>Description</t>
  </si>
  <si>
    <t>Standard &amp; Poor's</t>
  </si>
  <si>
    <t>Moody's</t>
  </si>
  <si>
    <t>Fitch</t>
  </si>
  <si>
    <t>Highest Quality (Risk Free)</t>
  </si>
  <si>
    <t>AAA</t>
  </si>
  <si>
    <t>Aaa</t>
  </si>
  <si>
    <t>High Quality</t>
  </si>
  <si>
    <t>AA+</t>
  </si>
  <si>
    <t>AA-</t>
  </si>
  <si>
    <t>Aa1</t>
  </si>
  <si>
    <t>Aa2</t>
  </si>
  <si>
    <t>Aa3</t>
  </si>
  <si>
    <t>Strong Payment Capacity</t>
  </si>
  <si>
    <t>A+</t>
  </si>
  <si>
    <t>A-</t>
  </si>
  <si>
    <t>A1</t>
  </si>
  <si>
    <t>A2</t>
  </si>
  <si>
    <t>A3</t>
  </si>
  <si>
    <t>Adequate Payment Capacity</t>
  </si>
  <si>
    <t>BBB+</t>
  </si>
  <si>
    <t>BBB</t>
  </si>
  <si>
    <t>BBB-</t>
  </si>
  <si>
    <t>Ba1</t>
  </si>
  <si>
    <t>Baa1</t>
  </si>
  <si>
    <t>Baa2</t>
  </si>
  <si>
    <t>Baa3</t>
  </si>
  <si>
    <t>Likely to fullfill Obligations</t>
  </si>
  <si>
    <t>INVESTMENT GRADE</t>
  </si>
  <si>
    <t>BB+</t>
  </si>
  <si>
    <t>BB</t>
  </si>
  <si>
    <t>BB-</t>
  </si>
  <si>
    <t>Ba2</t>
  </si>
  <si>
    <t>Ba3</t>
  </si>
  <si>
    <t>High-risk Obligations</t>
  </si>
  <si>
    <t>B+</t>
  </si>
  <si>
    <t>B</t>
  </si>
  <si>
    <t>B-</t>
  </si>
  <si>
    <t>B1</t>
  </si>
  <si>
    <t>B2</t>
  </si>
  <si>
    <t>B3</t>
  </si>
  <si>
    <t>Current Vulnarable to Default</t>
  </si>
  <si>
    <t>CCC+</t>
  </si>
  <si>
    <t>CCC</t>
  </si>
  <si>
    <t>CCC-</t>
  </si>
  <si>
    <t>CC</t>
  </si>
  <si>
    <t>C</t>
  </si>
  <si>
    <t>Caa</t>
  </si>
  <si>
    <t>D</t>
  </si>
  <si>
    <t>DDD,DD,D</t>
  </si>
  <si>
    <t>Default</t>
  </si>
  <si>
    <t>NON-INVESTMENT GRADE 
(LEVERAGE)</t>
  </si>
  <si>
    <t xml:space="preserve">DISTRESS </t>
  </si>
  <si>
    <t>CREDIT RATING AGENCIES' SCALES</t>
  </si>
  <si>
    <t>STANDARD &amp; POOR'S RECOVERY RATES</t>
  </si>
  <si>
    <t>Highest Exp[ectation of full recovery in the event of default</t>
  </si>
  <si>
    <t xml:space="preserve"> 1+</t>
  </si>
  <si>
    <t>Recovery
 % of Outstanding</t>
  </si>
  <si>
    <t>100%</t>
  </si>
  <si>
    <t>50%-70%</t>
  </si>
  <si>
    <t>30%-50%</t>
  </si>
  <si>
    <t>70%-90%</t>
  </si>
  <si>
    <t>90%-100%</t>
  </si>
  <si>
    <t>10%-30%</t>
  </si>
  <si>
    <t>0%-10%</t>
  </si>
  <si>
    <t>Expectation of Average</t>
  </si>
  <si>
    <t>Expectaion of Very High</t>
  </si>
  <si>
    <t>Expectaion of substantial</t>
  </si>
  <si>
    <t>Expectation of Meanigful</t>
  </si>
  <si>
    <t>Expectation of Modest</t>
  </si>
  <si>
    <t>Expectation of Neglible</t>
  </si>
  <si>
    <t>Recovery Rates</t>
  </si>
  <si>
    <t>Fig. 18.5</t>
  </si>
  <si>
    <t>AA</t>
  </si>
  <si>
    <t>A</t>
  </si>
  <si>
    <t>ZACK JONES COMPANY</t>
  </si>
  <si>
    <t>PP&amp;E</t>
  </si>
  <si>
    <t>Other Assets</t>
  </si>
  <si>
    <t xml:space="preserve">  Total Assets</t>
  </si>
  <si>
    <t>LIABILITIES &amp; EQUITY</t>
  </si>
  <si>
    <t xml:space="preserve">ASSETS </t>
  </si>
  <si>
    <t>Long-Term Debt (5.0%)</t>
  </si>
  <si>
    <t>Shareholder's Equity</t>
  </si>
  <si>
    <t>Sales</t>
  </si>
  <si>
    <t>Cost of Sales</t>
  </si>
  <si>
    <t>Gross Profit</t>
  </si>
  <si>
    <t>Operating Expenses</t>
  </si>
  <si>
    <t>Depreciation</t>
  </si>
  <si>
    <t>Interest</t>
  </si>
  <si>
    <t>EBIT</t>
  </si>
  <si>
    <t>EBT</t>
  </si>
  <si>
    <t>Taxes</t>
  </si>
  <si>
    <t>Net Income</t>
  </si>
  <si>
    <t>Dividends per share</t>
  </si>
  <si>
    <t>Market Information</t>
  </si>
  <si>
    <t>Stock Price</t>
  </si>
  <si>
    <t>Shares Outstanding</t>
  </si>
  <si>
    <t>milion</t>
  </si>
  <si>
    <t>million</t>
  </si>
  <si>
    <t>Market Capitalization</t>
  </si>
  <si>
    <t xml:space="preserve"> Total Capital</t>
  </si>
  <si>
    <t>Financing Alternatives</t>
  </si>
  <si>
    <t>Obtain Debt</t>
  </si>
  <si>
    <t>OPTION 1: DEBT OPTION</t>
  </si>
  <si>
    <t>Term</t>
  </si>
  <si>
    <t>years</t>
  </si>
  <si>
    <t>Year 1</t>
  </si>
  <si>
    <t>Year 2</t>
  </si>
  <si>
    <t>Year 3</t>
  </si>
  <si>
    <t>Year 4</t>
  </si>
  <si>
    <t>Year 5</t>
  </si>
  <si>
    <t>Year 6</t>
  </si>
  <si>
    <t>Total</t>
  </si>
  <si>
    <t>OPTION 2: EQUITY OPTION</t>
  </si>
  <si>
    <t>Issue Stock</t>
  </si>
  <si>
    <t>Shares Issued</t>
  </si>
  <si>
    <t>Price Issued</t>
  </si>
  <si>
    <t>Dr</t>
  </si>
  <si>
    <t>Cr</t>
  </si>
  <si>
    <t>SUMMARY BALANCE SHEET (December 31, 20X1)</t>
  </si>
  <si>
    <t>Amount
($ mm)</t>
  </si>
  <si>
    <t>Adjustment</t>
  </si>
  <si>
    <t>EPS, based on outs. shares</t>
  </si>
  <si>
    <t>shares</t>
  </si>
  <si>
    <t>SUMMARY INCOME STATEMENT (December 31, 20X1)</t>
  </si>
  <si>
    <t>Pmt Sched.</t>
  </si>
  <si>
    <t>Outstand.</t>
  </si>
  <si>
    <t>Existing Debt</t>
  </si>
  <si>
    <t xml:space="preserve">   Total Debt</t>
  </si>
  <si>
    <t xml:space="preserve">   Total Capitalization</t>
  </si>
  <si>
    <t>Leverage Ratio (Debt/EBITDA)</t>
  </si>
  <si>
    <t>Total Debt / Total Cap</t>
  </si>
  <si>
    <t>Maximum</t>
  </si>
  <si>
    <t>Plus Additional Debt (assume all Debt for modernization)</t>
  </si>
  <si>
    <t>Maximum New Loan</t>
  </si>
  <si>
    <t xml:space="preserve"> approx.</t>
  </si>
  <si>
    <t>Proforma EBITDA</t>
  </si>
  <si>
    <t>Maximum Debt</t>
  </si>
  <si>
    <t>Less Existing</t>
  </si>
  <si>
    <t>Maximum New Debt</t>
  </si>
  <si>
    <t>max new Debt</t>
  </si>
  <si>
    <t>Debt</t>
  </si>
  <si>
    <t>DEBT CAPACITY ANALYSIS</t>
  </si>
  <si>
    <t>PROPOSED TRANSACTION:</t>
  </si>
  <si>
    <t>OPTION 3: DEBT AND EQUITY</t>
  </si>
  <si>
    <t>OPTION 3</t>
  </si>
  <si>
    <t xml:space="preserve">Shares raised at current Market Price = </t>
  </si>
  <si>
    <t>Figure 19.1</t>
  </si>
  <si>
    <t>CREDIT RISK ANALYSIS</t>
  </si>
  <si>
    <t>Fig. 19.2</t>
  </si>
  <si>
    <t>Fig. 19.3</t>
  </si>
  <si>
    <t>Figure 19.4</t>
  </si>
  <si>
    <t>DEBT CAPACITY BASED ON DEBT COVERAGE RATIO (DCR)</t>
  </si>
  <si>
    <t>LIQUIDITY VALUES</t>
  </si>
  <si>
    <t>ASSETS</t>
  </si>
  <si>
    <t>Figure 19.6</t>
  </si>
  <si>
    <t>Figure 19.7</t>
  </si>
  <si>
    <t>DEBT CAPACITY ANALYSIS BASED ON LOAN TO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</si>
</sst>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\x"/>
    <numFmt numFmtId="167" formatCode="0.00\x"/>
    <numFmt numFmtId="168" formatCode="_(* #,##0.0_);_(* \(#,##0.0\);_(* &quot;-&quot;??_);_(@_)"/>
    <numFmt numFmtId="169" formatCode="_(* #,##0.0_);_(* \(#,##0.0\);_(* &quot;-&quot;?_);_(@_)"/>
    <numFmt numFmtId="170" formatCode="_(&quot;$&quot;* #,##0.0_);_(&quot;$&quot;* \(#,##0.0\);_(&quot;$&quot;* &quot;-&quot;??_);_(@_)"/>
    <numFmt numFmtId="171" formatCode="_(&quot;$&quot;* #,##0.0_);_(&quot;$&quot;* \(#,##0.0\);_(&quot;$&quot;* &quot;-&quot;?_);_(@_)"/>
    <numFmt numFmtId="172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9">
    <xf numFmtId="0" fontId="0" fillId="0" borderId="0" xfId="0"/>
    <xf numFmtId="164" fontId="0" fillId="0" borderId="0" xfId="1" applyNumberFormat="1" applyFont="1" applyBorder="1"/>
    <xf numFmtId="41" fontId="0" fillId="0" borderId="0" xfId="1" applyNumberFormat="1" applyFont="1" applyBorder="1" applyAlignment="1">
      <alignment horizontal="center"/>
    </xf>
    <xf numFmtId="165" fontId="0" fillId="0" borderId="0" xfId="2" applyNumberFormat="1" applyFont="1" applyBorder="1"/>
    <xf numFmtId="165" fontId="4" fillId="0" borderId="0" xfId="2" applyNumberFormat="1" applyFont="1" applyBorder="1" applyAlignment="1">
      <alignment horizontal="right"/>
    </xf>
    <xf numFmtId="0" fontId="0" fillId="0" borderId="0" xfId="0" applyAlignment="1">
      <alignment horizontal="center"/>
    </xf>
    <xf numFmtId="41" fontId="0" fillId="0" borderId="0" xfId="1" applyNumberFormat="1" applyFont="1" applyBorder="1"/>
    <xf numFmtId="41" fontId="6" fillId="0" borderId="0" xfId="1" applyNumberFormat="1" applyFont="1" applyBorder="1"/>
    <xf numFmtId="43" fontId="0" fillId="0" borderId="0" xfId="1" applyFont="1"/>
    <xf numFmtId="41" fontId="0" fillId="0" borderId="0" xfId="1" applyNumberFormat="1" applyFont="1"/>
    <xf numFmtId="41" fontId="2" fillId="0" borderId="1" xfId="1" applyNumberFormat="1" applyFont="1" applyBorder="1"/>
    <xf numFmtId="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1" fontId="0" fillId="0" borderId="4" xfId="1" applyNumberFormat="1" applyFont="1" applyBorder="1"/>
    <xf numFmtId="0" fontId="4" fillId="0" borderId="0" xfId="0" applyFont="1" applyAlignment="1">
      <alignment horizontal="center"/>
    </xf>
    <xf numFmtId="41" fontId="2" fillId="0" borderId="0" xfId="1" applyNumberFormat="1" applyFont="1" applyBorder="1"/>
    <xf numFmtId="0" fontId="0" fillId="0" borderId="0" xfId="0" applyAlignment="1">
      <alignment horizontal="right"/>
    </xf>
    <xf numFmtId="41" fontId="2" fillId="0" borderId="1" xfId="0" applyNumberFormat="1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/>
    <xf numFmtId="0" fontId="8" fillId="0" borderId="0" xfId="0" applyFont="1"/>
    <xf numFmtId="168" fontId="0" fillId="0" borderId="0" xfId="1" applyNumberFormat="1" applyFont="1"/>
    <xf numFmtId="168" fontId="0" fillId="0" borderId="1" xfId="1" applyNumberFormat="1" applyFont="1" applyBorder="1"/>
    <xf numFmtId="168" fontId="2" fillId="0" borderId="0" xfId="1" applyNumberFormat="1" applyFont="1"/>
    <xf numFmtId="168" fontId="2" fillId="0" borderId="1" xfId="1" applyNumberFormat="1" applyFont="1" applyBorder="1"/>
    <xf numFmtId="168" fontId="1" fillId="0" borderId="1" xfId="1" applyNumberFormat="1" applyFont="1" applyBorder="1"/>
    <xf numFmtId="0" fontId="10" fillId="0" borderId="0" xfId="0" applyFont="1"/>
    <xf numFmtId="44" fontId="0" fillId="0" borderId="0" xfId="3" applyFont="1"/>
    <xf numFmtId="43" fontId="0" fillId="0" borderId="15" xfId="1" applyFont="1" applyBorder="1"/>
    <xf numFmtId="0" fontId="0" fillId="0" borderId="0" xfId="0" applyAlignment="1">
      <alignment vertical="center"/>
    </xf>
    <xf numFmtId="6" fontId="0" fillId="0" borderId="0" xfId="0" applyNumberFormat="1"/>
    <xf numFmtId="168" fontId="0" fillId="0" borderId="0" xfId="0" applyNumberFormat="1"/>
    <xf numFmtId="170" fontId="0" fillId="0" borderId="0" xfId="3" applyNumberFormat="1" applyFont="1"/>
    <xf numFmtId="171" fontId="0" fillId="0" borderId="0" xfId="0" applyNumberFormat="1"/>
    <xf numFmtId="0" fontId="2" fillId="0" borderId="0" xfId="0" applyFont="1" applyAlignment="1">
      <alignment vertical="center"/>
    </xf>
    <xf numFmtId="10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43" fontId="0" fillId="0" borderId="0" xfId="0" applyNumberFormat="1"/>
    <xf numFmtId="44" fontId="0" fillId="0" borderId="0" xfId="0" applyNumberFormat="1"/>
    <xf numFmtId="43" fontId="0" fillId="0" borderId="15" xfId="0" applyNumberFormat="1" applyBorder="1"/>
    <xf numFmtId="2" fontId="0" fillId="0" borderId="0" xfId="0" applyNumberFormat="1"/>
    <xf numFmtId="165" fontId="0" fillId="0" borderId="0" xfId="2" applyNumberFormat="1" applyFont="1"/>
    <xf numFmtId="43" fontId="2" fillId="0" borderId="0" xfId="1" applyFont="1"/>
    <xf numFmtId="43" fontId="2" fillId="0" borderId="15" xfId="1" applyFont="1" applyBorder="1"/>
    <xf numFmtId="0" fontId="2" fillId="0" borderId="1" xfId="0" applyFont="1" applyBorder="1"/>
    <xf numFmtId="172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168" fontId="0" fillId="0" borderId="1" xfId="1" applyNumberFormat="1" applyFont="1" applyBorder="1" applyAlignment="1"/>
    <xf numFmtId="172" fontId="2" fillId="0" borderId="1" xfId="0" applyNumberFormat="1" applyFont="1" applyBorder="1" applyAlignment="1">
      <alignment horizontal="center"/>
    </xf>
    <xf numFmtId="2" fontId="0" fillId="0" borderId="15" xfId="0" applyNumberFormat="1" applyBorder="1"/>
    <xf numFmtId="171" fontId="12" fillId="0" borderId="0" xfId="0" applyNumberFormat="1" applyFont="1"/>
    <xf numFmtId="171" fontId="2" fillId="0" borderId="1" xfId="0" applyNumberFormat="1" applyFont="1" applyBorder="1"/>
    <xf numFmtId="0" fontId="5" fillId="0" borderId="0" xfId="0" applyFont="1"/>
    <xf numFmtId="0" fontId="3" fillId="0" borderId="0" xfId="0" applyFont="1"/>
    <xf numFmtId="0" fontId="7" fillId="2" borderId="0" xfId="0" applyFont="1" applyFill="1"/>
    <xf numFmtId="0" fontId="9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5" fontId="0" fillId="0" borderId="0" xfId="2" applyNumberFormat="1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2" borderId="0" xfId="0" applyFill="1"/>
    <xf numFmtId="41" fontId="0" fillId="0" borderId="0" xfId="0" applyNumberFormat="1"/>
    <xf numFmtId="166" fontId="0" fillId="0" borderId="0" xfId="0" applyNumberFormat="1"/>
    <xf numFmtId="0" fontId="13" fillId="3" borderId="4" xfId="0" applyFont="1" applyFill="1" applyBorder="1" applyAlignment="1">
      <alignment horizontal="center"/>
    </xf>
    <xf numFmtId="0" fontId="0" fillId="0" borderId="3" xfId="0" applyBorder="1"/>
    <xf numFmtId="0" fontId="7" fillId="2" borderId="0" xfId="0" applyFont="1" applyFill="1" applyAlignment="1">
      <alignment horizontal="center"/>
    </xf>
    <xf numFmtId="0" fontId="13" fillId="0" borderId="0" xfId="0" applyFont="1"/>
    <xf numFmtId="0" fontId="0" fillId="3" borderId="4" xfId="0" applyFill="1" applyBorder="1"/>
    <xf numFmtId="0" fontId="2" fillId="3" borderId="4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41" fontId="1" fillId="0" borderId="0" xfId="1" applyNumberFormat="1" applyFont="1" applyBorder="1"/>
    <xf numFmtId="41" fontId="1" fillId="0" borderId="4" xfId="1" applyNumberFormat="1" applyFont="1" applyBorder="1"/>
    <xf numFmtId="41" fontId="1" fillId="0" borderId="1" xfId="1" applyNumberFormat="1" applyFont="1" applyBorder="1"/>
    <xf numFmtId="0" fontId="7" fillId="0" borderId="0" xfId="0" applyFont="1"/>
    <xf numFmtId="164" fontId="0" fillId="0" borderId="0" xfId="0" applyNumberFormat="1"/>
    <xf numFmtId="9" fontId="0" fillId="0" borderId="0" xfId="0" applyNumberFormat="1"/>
    <xf numFmtId="164" fontId="0" fillId="0" borderId="1" xfId="0" applyNumberFormat="1" applyBorder="1"/>
    <xf numFmtId="166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13" fillId="3" borderId="0" xfId="0" applyFont="1" applyFill="1" applyAlignment="1">
      <alignment horizontal="right"/>
    </xf>
    <xf numFmtId="0" fontId="14" fillId="0" borderId="0" xfId="0" applyFont="1"/>
    <xf numFmtId="164" fontId="2" fillId="3" borderId="2" xfId="0" applyNumberFormat="1" applyFont="1" applyFill="1" applyBorder="1"/>
    <xf numFmtId="41" fontId="0" fillId="0" borderId="6" xfId="0" applyNumberFormat="1" applyBorder="1"/>
    <xf numFmtId="0" fontId="15" fillId="0" borderId="0" xfId="0" applyFont="1"/>
    <xf numFmtId="167" fontId="2" fillId="3" borderId="2" xfId="0" applyNumberFormat="1" applyFont="1" applyFill="1" applyBorder="1" applyAlignment="1">
      <alignment horizontal="center"/>
    </xf>
    <xf numFmtId="41" fontId="2" fillId="0" borderId="5" xfId="1" applyNumberFormat="1" applyFont="1" applyBorder="1"/>
    <xf numFmtId="0" fontId="2" fillId="3" borderId="4" xfId="0" applyFont="1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9" fontId="0" fillId="0" borderId="6" xfId="0" quotePrefix="1" applyNumberFormat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9" fillId="2" borderId="7" xfId="0" applyFont="1" applyFill="1" applyBorder="1"/>
    <xf numFmtId="0" fontId="7" fillId="2" borderId="8" xfId="0" applyFont="1" applyFill="1" applyBorder="1"/>
    <xf numFmtId="0" fontId="7" fillId="2" borderId="9" xfId="0" applyFont="1" applyFill="1" applyBorder="1"/>
    <xf numFmtId="0" fontId="14" fillId="0" borderId="0" xfId="0" applyFont="1" applyAlignment="1">
      <alignment vertical="center" wrapText="1"/>
    </xf>
    <xf numFmtId="0" fontId="14" fillId="3" borderId="0" xfId="0" applyFont="1" applyFill="1"/>
    <xf numFmtId="0" fontId="2" fillId="0" borderId="19" xfId="0" applyFont="1" applyBorder="1" applyAlignment="1">
      <alignment horizontal="center" vertical="center" wrapText="1"/>
    </xf>
    <xf numFmtId="0" fontId="13" fillId="3" borderId="18" xfId="0" applyFont="1" applyFill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/>
    <xf numFmtId="0" fontId="14" fillId="3" borderId="18" xfId="0" applyFont="1" applyFill="1" applyBorder="1"/>
    <xf numFmtId="0" fontId="9" fillId="2" borderId="7" xfId="0" applyFont="1" applyFill="1" applyBorder="1" applyAlignment="1">
      <alignment vertical="center"/>
    </xf>
    <xf numFmtId="168" fontId="7" fillId="2" borderId="8" xfId="1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1" xfId="0" applyFont="1" applyFill="1" applyBorder="1" applyAlignment="1">
      <alignment horizontal="center"/>
    </xf>
    <xf numFmtId="0" fontId="13" fillId="3" borderId="0" xfId="0" applyFont="1" applyFill="1"/>
    <xf numFmtId="44" fontId="2" fillId="3" borderId="16" xfId="3" applyFont="1" applyFill="1" applyBorder="1"/>
    <xf numFmtId="44" fontId="2" fillId="3" borderId="17" xfId="3" applyFont="1" applyFill="1" applyBorder="1"/>
    <xf numFmtId="0" fontId="2" fillId="3" borderId="0" xfId="0" applyFont="1" applyFill="1"/>
    <xf numFmtId="0" fontId="0" fillId="3" borderId="0" xfId="0" applyFill="1"/>
    <xf numFmtId="169" fontId="2" fillId="3" borderId="0" xfId="0" applyNumberFormat="1" applyFont="1" applyFill="1"/>
    <xf numFmtId="0" fontId="2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168" fontId="0" fillId="0" borderId="1" xfId="0" applyNumberFormat="1" applyBorder="1"/>
    <xf numFmtId="165" fontId="0" fillId="0" borderId="0" xfId="0" applyNumberFormat="1"/>
    <xf numFmtId="169" fontId="0" fillId="0" borderId="0" xfId="0" applyNumberFormat="1"/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660400</xdr:colOff>
      <xdr:row>56</xdr:row>
      <xdr:rowOff>177800</xdr:rowOff>
    </xdr:from>
    <xdr:to>
      <xdr:col>5</xdr:col>
      <xdr:colOff>63500</xdr:colOff>
      <xdr:row>58</xdr:row>
      <xdr:rowOff>165100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4A5C68A-0940-4CB0-AB25-0462A16ACA6C}"/>
            </a:ext>
          </a:extLst>
        </xdr:cNvPr>
        <xdr:cNvCxnSpPr/>
      </xdr:nvCxnSpPr>
      <xdr:spPr>
        <a:xfrm>
          <a:off x="2578100" y="11235267"/>
          <a:ext cx="1168400" cy="35136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668867</xdr:colOff>
      <xdr:row>60</xdr:row>
      <xdr:rowOff>4233</xdr:rowOff>
    </xdr:from>
    <xdr:to>
      <xdr:col>5</xdr:col>
      <xdr:colOff>46567</xdr:colOff>
      <xdr:row>63</xdr:row>
      <xdr:rowOff>122767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D211CE3-6365-4BD8-A58D-37EB77F3F2EE}"/>
            </a:ext>
          </a:extLst>
        </xdr:cNvPr>
        <xdr:cNvCxnSpPr/>
      </xdr:nvCxnSpPr>
      <xdr:spPr>
        <a:xfrm flipV="1">
          <a:off x="2586567" y="11789833"/>
          <a:ext cx="1143000" cy="6646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40AC8-15EC-464B-A3C7-523EBEB2C8F1}">
  <dimension ref="B2:K41"/>
  <sheetViews>
    <sheetView showGridLines="0" topLeftCell="A12" workbookViewId="0">
      <selection activeCell="P20" sqref="P20"/>
    </sheetView>
  </sheetViews>
  <sheetFormatPr defaultRowHeight="15" x14ac:dyDescent="0.25"/>
  <cols>
    <col min="1" max="1" width="3.7109375" customWidth="1"/>
    <col min="2" max="2" width="31.7109375" customWidth="1"/>
    <col min="3" max="3" width="2.85546875" customWidth="1"/>
    <col min="4" max="4" width="13" customWidth="1"/>
    <col min="5" max="5" width="10.5703125" customWidth="1"/>
    <col min="6" max="6" width="3.5703125" customWidth="1"/>
    <col min="7" max="11" width="10.5703125" bestFit="1" customWidth="1"/>
    <col min="12" max="12" width="3.85546875" customWidth="1"/>
    <col min="13" max="13" width="2.5703125" customWidth="1"/>
  </cols>
  <sheetData>
    <row r="2" spans="2:11" ht="20.25" x14ac:dyDescent="0.3">
      <c r="B2" s="62" t="s">
        <v>2</v>
      </c>
    </row>
    <row r="3" spans="2:11" ht="20.25" x14ac:dyDescent="0.3">
      <c r="B3" s="62"/>
    </row>
    <row r="4" spans="2:11" x14ac:dyDescent="0.25">
      <c r="B4" s="64" t="s">
        <v>252</v>
      </c>
      <c r="C4" s="72"/>
      <c r="D4" s="72"/>
      <c r="E4" s="72"/>
      <c r="F4" s="72"/>
      <c r="G4" s="72"/>
      <c r="H4" s="72"/>
      <c r="I4" s="72"/>
      <c r="J4" s="72"/>
      <c r="K4" s="64" t="s">
        <v>5</v>
      </c>
    </row>
    <row r="5" spans="2:11" x14ac:dyDescent="0.25">
      <c r="D5" s="137" t="s">
        <v>3</v>
      </c>
      <c r="E5" s="137"/>
      <c r="G5" s="137" t="s">
        <v>4</v>
      </c>
      <c r="H5" s="137"/>
      <c r="I5" s="137"/>
      <c r="J5" s="137"/>
      <c r="K5" s="137"/>
    </row>
    <row r="6" spans="2:11" x14ac:dyDescent="0.25">
      <c r="D6" s="75" t="s">
        <v>6</v>
      </c>
      <c r="E6" s="75" t="s">
        <v>7</v>
      </c>
      <c r="G6" s="75" t="s">
        <v>1</v>
      </c>
      <c r="H6" s="75" t="s">
        <v>8</v>
      </c>
      <c r="I6" s="75" t="s">
        <v>9</v>
      </c>
      <c r="J6" s="75" t="s">
        <v>10</v>
      </c>
      <c r="K6" s="75" t="s">
        <v>11</v>
      </c>
    </row>
    <row r="7" spans="2:11" x14ac:dyDescent="0.25">
      <c r="B7" t="s">
        <v>12</v>
      </c>
      <c r="D7" s="1">
        <v>960000</v>
      </c>
      <c r="E7" s="1">
        <v>1110000</v>
      </c>
      <c r="G7" s="1">
        <v>1228140</v>
      </c>
      <c r="H7" s="1">
        <v>1344199.848</v>
      </c>
      <c r="I7" s="1">
        <v>1442918.9540652002</v>
      </c>
      <c r="J7" s="1">
        <v>1529267.7156714478</v>
      </c>
      <c r="K7" s="1">
        <v>1605161.4860476251</v>
      </c>
    </row>
    <row r="8" spans="2:11" x14ac:dyDescent="0.25">
      <c r="B8" t="s">
        <v>13</v>
      </c>
      <c r="E8" s="3">
        <f>+E7/D7-1</f>
        <v>0.15625</v>
      </c>
      <c r="G8" s="3">
        <f>+G7/E7-1</f>
        <v>0.10643243243243239</v>
      </c>
      <c r="H8" s="3">
        <f>+H7/G7-1</f>
        <v>9.4500503199960839E-2</v>
      </c>
      <c r="I8" s="3">
        <f t="shared" ref="I8:K8" si="0">+I7/H7-1</f>
        <v>7.3440795438328488E-2</v>
      </c>
      <c r="J8" s="3">
        <f t="shared" si="0"/>
        <v>5.9843112714663249E-2</v>
      </c>
      <c r="K8" s="3">
        <f t="shared" si="0"/>
        <v>4.9627524074720375E-2</v>
      </c>
    </row>
    <row r="10" spans="2:11" x14ac:dyDescent="0.25">
      <c r="B10" t="s">
        <v>0</v>
      </c>
      <c r="D10" s="73">
        <v>385000</v>
      </c>
      <c r="E10" s="73">
        <v>433000</v>
      </c>
      <c r="G10" s="73">
        <v>493560.59999999992</v>
      </c>
      <c r="H10" s="73">
        <v>547928.0221200001</v>
      </c>
      <c r="I10" s="73">
        <v>592424.17562104808</v>
      </c>
      <c r="J10" s="73">
        <v>629658.51021304517</v>
      </c>
      <c r="K10" s="73">
        <v>660687.74547993962</v>
      </c>
    </row>
    <row r="11" spans="2:11" x14ac:dyDescent="0.25">
      <c r="B11" t="s">
        <v>14</v>
      </c>
    </row>
    <row r="13" spans="2:11" x14ac:dyDescent="0.25">
      <c r="B13" t="s">
        <v>15</v>
      </c>
      <c r="G13" s="1">
        <v>95450</v>
      </c>
      <c r="H13" s="1">
        <v>99600</v>
      </c>
      <c r="I13" s="1">
        <v>113450</v>
      </c>
      <c r="J13" s="1">
        <v>141750</v>
      </c>
      <c r="K13" s="1">
        <v>157250</v>
      </c>
    </row>
    <row r="14" spans="2:11" x14ac:dyDescent="0.25">
      <c r="B14" t="s">
        <v>16</v>
      </c>
      <c r="G14" s="1">
        <v>129768.87999999999</v>
      </c>
      <c r="H14" s="1">
        <v>147070.41249600003</v>
      </c>
      <c r="I14" s="1">
        <v>156959.61535085444</v>
      </c>
      <c r="J14" s="1">
        <v>158460.97890910335</v>
      </c>
      <c r="K14" s="1">
        <v>162851.22252683286</v>
      </c>
    </row>
    <row r="15" spans="2:11" x14ac:dyDescent="0.25">
      <c r="B15" t="s">
        <v>17</v>
      </c>
      <c r="G15" s="1">
        <v>-2870.189189189201</v>
      </c>
      <c r="H15" s="1">
        <v>4548.2913405405416</v>
      </c>
      <c r="I15" s="1">
        <v>3868.7217241767667</v>
      </c>
      <c r="J15" s="1">
        <v>3383.9379548394299</v>
      </c>
      <c r="K15" s="1">
        <v>2974.2153255528992</v>
      </c>
    </row>
    <row r="16" spans="2:11" x14ac:dyDescent="0.25">
      <c r="B16" t="s">
        <v>18</v>
      </c>
      <c r="G16" s="1">
        <v>138304.05405405405</v>
      </c>
      <c r="H16" s="1">
        <v>151373.85675675675</v>
      </c>
      <c r="I16" s="1">
        <v>162490.87320554056</v>
      </c>
      <c r="J16" s="1">
        <v>172214.83284588376</v>
      </c>
      <c r="K16" s="1">
        <v>180761.42860896679</v>
      </c>
    </row>
    <row r="19" spans="2:11" x14ac:dyDescent="0.25">
      <c r="B19" t="s">
        <v>19</v>
      </c>
      <c r="D19" s="73">
        <v>45000</v>
      </c>
      <c r="E19" s="73">
        <v>65800</v>
      </c>
      <c r="G19" s="73">
        <v>118576.98871351354</v>
      </c>
      <c r="H19" s="73">
        <v>179245.72403735362</v>
      </c>
      <c r="I19" s="73">
        <v>236182.72470964788</v>
      </c>
      <c r="J19" s="73">
        <v>267483.99123087717</v>
      </c>
      <c r="K19" s="73">
        <v>278544.34770695085</v>
      </c>
    </row>
    <row r="20" spans="2:11" x14ac:dyDescent="0.25">
      <c r="B20" t="s">
        <v>20</v>
      </c>
      <c r="D20" s="73">
        <v>1220000</v>
      </c>
      <c r="E20" s="73">
        <v>1190000</v>
      </c>
      <c r="G20" s="73">
        <v>1160000</v>
      </c>
      <c r="H20" s="73">
        <v>1130000</v>
      </c>
      <c r="I20" s="73">
        <v>1090000</v>
      </c>
      <c r="J20" s="73">
        <v>1030000</v>
      </c>
      <c r="K20" s="73">
        <v>950000</v>
      </c>
    </row>
    <row r="21" spans="2:11" x14ac:dyDescent="0.25">
      <c r="B21" t="s">
        <v>21</v>
      </c>
      <c r="D21" s="73">
        <v>1746000</v>
      </c>
      <c r="E21" s="73">
        <v>1919800</v>
      </c>
      <c r="G21" s="73">
        <v>2114453.3199999998</v>
      </c>
      <c r="H21" s="73">
        <v>2335058.9387440002</v>
      </c>
      <c r="I21" s="73">
        <v>2570498.3617702816</v>
      </c>
      <c r="J21" s="73">
        <v>2808189.8301339364</v>
      </c>
      <c r="K21" s="73">
        <v>3052466.6639241856</v>
      </c>
    </row>
    <row r="23" spans="2:11" x14ac:dyDescent="0.25">
      <c r="B23" s="44" t="s">
        <v>27</v>
      </c>
    </row>
    <row r="24" spans="2:11" x14ac:dyDescent="0.25">
      <c r="B24" t="s">
        <v>28</v>
      </c>
      <c r="D24" s="3"/>
      <c r="E24" s="3"/>
      <c r="F24" s="76" t="s">
        <v>26</v>
      </c>
      <c r="G24" s="3">
        <f>+G20/(G20+G21)</f>
        <v>0.35425760780123139</v>
      </c>
      <c r="H24" s="3">
        <f>+H20/(H20+H21)</f>
        <v>0.32611277902522418</v>
      </c>
      <c r="I24" s="3">
        <f>+I20/(I20+I21)</f>
        <v>0.29777366147293038</v>
      </c>
      <c r="J24" s="3">
        <f>+J20/(J20+J21)</f>
        <v>0.26835566910041481</v>
      </c>
      <c r="K24" s="3">
        <f>+K20/(K20+K21)</f>
        <v>0.23735363208961255</v>
      </c>
    </row>
    <row r="25" spans="2:11" x14ac:dyDescent="0.25">
      <c r="B25" t="s">
        <v>29</v>
      </c>
      <c r="D25" s="74"/>
      <c r="E25" s="74"/>
      <c r="F25" s="76" t="s">
        <v>26</v>
      </c>
      <c r="G25" s="74">
        <f>+G20/G10</f>
        <v>2.3502686397577119</v>
      </c>
      <c r="H25" s="74">
        <f>+H20/H10</f>
        <v>2.062314673427164</v>
      </c>
      <c r="I25" s="74">
        <f>+I20/I10</f>
        <v>1.8398979056810687</v>
      </c>
      <c r="J25" s="74">
        <f>+J20/J10</f>
        <v>1.6358073198303937</v>
      </c>
      <c r="K25" s="74">
        <f>+K20/K10</f>
        <v>1.4378955966708553</v>
      </c>
    </row>
    <row r="26" spans="2:11" x14ac:dyDescent="0.25">
      <c r="B26" t="s">
        <v>30</v>
      </c>
      <c r="D26" s="74"/>
      <c r="E26" s="74"/>
      <c r="F26" s="76" t="s">
        <v>26</v>
      </c>
      <c r="G26" s="74">
        <f>+G10/G13</f>
        <v>5.1708810895756931</v>
      </c>
      <c r="H26" s="74">
        <f t="shared" ref="H26:K26" si="1">+H10/H13</f>
        <v>5.5012853626506031</v>
      </c>
      <c r="I26" s="74">
        <f t="shared" si="1"/>
        <v>5.2218966559810323</v>
      </c>
      <c r="J26" s="74">
        <f t="shared" si="1"/>
        <v>4.4420353454183079</v>
      </c>
      <c r="K26" s="74">
        <f t="shared" si="1"/>
        <v>4.2015118949439723</v>
      </c>
    </row>
    <row r="27" spans="2:11" x14ac:dyDescent="0.25">
      <c r="D27" s="74"/>
      <c r="E27" s="74"/>
      <c r="G27" s="74"/>
      <c r="H27" s="74"/>
      <c r="I27" s="74"/>
      <c r="J27" s="74"/>
      <c r="K27" s="74"/>
    </row>
    <row r="28" spans="2:11" x14ac:dyDescent="0.25">
      <c r="B28" s="61" t="s">
        <v>31</v>
      </c>
      <c r="D28" s="4" t="s">
        <v>25</v>
      </c>
      <c r="E28" s="3"/>
      <c r="G28" s="3"/>
      <c r="H28" s="3"/>
      <c r="I28" s="3"/>
      <c r="J28" s="3"/>
      <c r="K28" s="3"/>
    </row>
    <row r="29" spans="2:11" x14ac:dyDescent="0.25">
      <c r="B29" t="s">
        <v>23</v>
      </c>
      <c r="D29" s="3">
        <v>0.3</v>
      </c>
      <c r="E29" s="3"/>
      <c r="F29" s="76" t="s">
        <v>26</v>
      </c>
      <c r="G29" s="74">
        <f>+G20/((1-$D$29)*G10)</f>
        <v>3.3575266282253029</v>
      </c>
      <c r="H29" s="74">
        <f t="shared" ref="H29:K29" si="2">+H20/((1-$D$29)*H10)</f>
        <v>2.9461638191816633</v>
      </c>
      <c r="I29" s="74">
        <f t="shared" si="2"/>
        <v>2.628425579544384</v>
      </c>
      <c r="J29" s="74">
        <f t="shared" si="2"/>
        <v>2.3368675997577055</v>
      </c>
      <c r="K29" s="74">
        <f t="shared" si="2"/>
        <v>2.0541365666726508</v>
      </c>
    </row>
    <row r="30" spans="2:11" x14ac:dyDescent="0.25">
      <c r="B30" t="s">
        <v>22</v>
      </c>
      <c r="D30" s="3">
        <v>0.3</v>
      </c>
      <c r="E30" s="3"/>
      <c r="F30" s="76" t="s">
        <v>26</v>
      </c>
      <c r="G30" s="74">
        <f>+((1-$D$30)*G10)/G13</f>
        <v>3.6196167627029849</v>
      </c>
      <c r="H30" s="74">
        <f t="shared" ref="H30:K30" si="3">+((1-$D$30)*H10)/H13</f>
        <v>3.8508997538554222</v>
      </c>
      <c r="I30" s="74">
        <f t="shared" si="3"/>
        <v>3.6553276591867223</v>
      </c>
      <c r="J30" s="74">
        <f t="shared" si="3"/>
        <v>3.1094247417928154</v>
      </c>
      <c r="K30" s="74">
        <f t="shared" si="3"/>
        <v>2.9410583264607801</v>
      </c>
    </row>
    <row r="31" spans="2:11" x14ac:dyDescent="0.25">
      <c r="D31" s="3"/>
      <c r="E31" s="3"/>
      <c r="G31" s="3"/>
      <c r="H31" s="3"/>
      <c r="I31" s="3"/>
      <c r="J31" s="3"/>
      <c r="K31" s="3"/>
    </row>
    <row r="32" spans="2:11" x14ac:dyDescent="0.25">
      <c r="B32" s="61" t="s">
        <v>35</v>
      </c>
      <c r="D32" s="3"/>
      <c r="E32" s="3"/>
      <c r="G32" s="3"/>
      <c r="H32" s="3"/>
      <c r="I32" s="3"/>
      <c r="J32" s="3"/>
      <c r="K32" s="3"/>
    </row>
    <row r="33" spans="2:11" x14ac:dyDescent="0.25">
      <c r="B33" t="s">
        <v>24</v>
      </c>
      <c r="D33" s="3"/>
      <c r="E33" s="3"/>
      <c r="F33" s="76" t="s">
        <v>26</v>
      </c>
      <c r="G33" s="3">
        <v>0.6</v>
      </c>
      <c r="H33" s="3">
        <v>0.6</v>
      </c>
      <c r="I33" s="3">
        <v>0.6</v>
      </c>
      <c r="J33" s="3">
        <v>0.6</v>
      </c>
      <c r="K33" s="3">
        <v>0.6</v>
      </c>
    </row>
    <row r="34" spans="2:11" x14ac:dyDescent="0.25">
      <c r="B34" t="s">
        <v>23</v>
      </c>
      <c r="D34" s="3"/>
      <c r="E34" s="3"/>
      <c r="F34" s="76" t="s">
        <v>26</v>
      </c>
      <c r="G34" s="74">
        <v>4</v>
      </c>
      <c r="H34" s="74">
        <v>4</v>
      </c>
      <c r="I34" s="74">
        <v>4</v>
      </c>
      <c r="J34" s="74">
        <v>4</v>
      </c>
      <c r="K34" s="74">
        <v>4</v>
      </c>
    </row>
    <row r="35" spans="2:11" x14ac:dyDescent="0.25">
      <c r="B35" t="s">
        <v>22</v>
      </c>
      <c r="D35" s="3"/>
      <c r="E35" s="3"/>
      <c r="F35" s="76" t="s">
        <v>26</v>
      </c>
      <c r="G35" s="74">
        <v>3</v>
      </c>
      <c r="H35" s="74">
        <v>3</v>
      </c>
      <c r="I35" s="74">
        <v>3</v>
      </c>
      <c r="J35" s="74">
        <v>3</v>
      </c>
      <c r="K35" s="74">
        <v>3</v>
      </c>
    </row>
    <row r="36" spans="2:11" x14ac:dyDescent="0.25">
      <c r="D36" s="3"/>
      <c r="E36" s="3"/>
      <c r="G36" s="3"/>
      <c r="H36" s="3"/>
      <c r="I36" s="3"/>
      <c r="J36" s="3"/>
      <c r="K36" s="3"/>
    </row>
    <row r="37" spans="2:11" x14ac:dyDescent="0.25">
      <c r="B37" s="61" t="s">
        <v>34</v>
      </c>
      <c r="D37" s="3"/>
      <c r="E37" s="3"/>
      <c r="G37" s="3"/>
      <c r="H37" s="3"/>
      <c r="I37" s="3"/>
      <c r="J37" s="3"/>
      <c r="K37" s="3"/>
    </row>
    <row r="38" spans="2:11" x14ac:dyDescent="0.25">
      <c r="B38" t="s">
        <v>32</v>
      </c>
      <c r="D38" s="3"/>
      <c r="E38" s="3"/>
      <c r="F38" s="76" t="s">
        <v>26</v>
      </c>
      <c r="G38" s="74">
        <v>2.5</v>
      </c>
      <c r="H38" s="74">
        <v>2.5</v>
      </c>
      <c r="I38" s="74">
        <v>2.5</v>
      </c>
      <c r="J38" s="74">
        <v>2.5</v>
      </c>
      <c r="K38" s="74">
        <v>2.5</v>
      </c>
    </row>
    <row r="39" spans="2:11" x14ac:dyDescent="0.25">
      <c r="B39" t="s">
        <v>33</v>
      </c>
      <c r="D39" s="3"/>
      <c r="E39" s="3"/>
      <c r="G39" s="74">
        <v>3</v>
      </c>
      <c r="H39" s="74">
        <v>3</v>
      </c>
      <c r="I39" s="74">
        <v>3</v>
      </c>
      <c r="J39" s="74">
        <v>3</v>
      </c>
      <c r="K39" s="74">
        <v>3</v>
      </c>
    </row>
    <row r="41" spans="2:11" x14ac:dyDescent="0.25">
      <c r="K41" s="13" t="s">
        <v>251</v>
      </c>
    </row>
  </sheetData>
  <mergeCells count="2">
    <mergeCell ref="D5:E5"/>
    <mergeCell ref="G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D583D-A966-4EFB-B620-17A35B76A82B}">
  <dimension ref="B2:J14"/>
  <sheetViews>
    <sheetView showGridLines="0" workbookViewId="0">
      <selection activeCell="C8" sqref="C8"/>
    </sheetView>
  </sheetViews>
  <sheetFormatPr defaultRowHeight="15" x14ac:dyDescent="0.25"/>
  <cols>
    <col min="1" max="1" width="5.140625" customWidth="1"/>
    <col min="2" max="2" width="18.28515625" customWidth="1"/>
    <col min="3" max="3" width="10.85546875" customWidth="1"/>
    <col min="5" max="5" width="4.140625" customWidth="1"/>
    <col min="6" max="6" width="9.85546875" customWidth="1"/>
    <col min="8" max="8" width="2.85546875" customWidth="1"/>
    <col min="9" max="9" width="9.7109375" customWidth="1"/>
    <col min="10" max="10" width="9.42578125" customWidth="1"/>
    <col min="11" max="11" width="2.140625" customWidth="1"/>
  </cols>
  <sheetData>
    <row r="2" spans="2:10" x14ac:dyDescent="0.25">
      <c r="B2" s="64" t="s">
        <v>44</v>
      </c>
      <c r="C2" s="63"/>
      <c r="D2" s="63"/>
      <c r="E2" s="63"/>
      <c r="F2" s="63"/>
      <c r="G2" s="63"/>
      <c r="H2" s="63"/>
      <c r="I2" s="63"/>
      <c r="J2" s="63"/>
    </row>
    <row r="4" spans="2:10" ht="45.75" thickBot="1" x14ac:dyDescent="0.3">
      <c r="C4" s="65" t="s">
        <v>39</v>
      </c>
      <c r="D4" s="65" t="s">
        <v>42</v>
      </c>
      <c r="E4" s="70"/>
      <c r="F4" s="65" t="s">
        <v>39</v>
      </c>
      <c r="G4" s="65" t="s">
        <v>42</v>
      </c>
      <c r="H4" s="70"/>
      <c r="I4" s="65" t="s">
        <v>39</v>
      </c>
      <c r="J4" s="65" t="s">
        <v>42</v>
      </c>
    </row>
    <row r="5" spans="2:10" ht="15.75" thickTop="1" x14ac:dyDescent="0.25">
      <c r="C5" s="70"/>
      <c r="D5" s="70"/>
      <c r="E5" s="70"/>
      <c r="F5" s="70"/>
      <c r="G5" s="70"/>
      <c r="H5" s="70"/>
      <c r="I5" s="70"/>
      <c r="J5" s="70"/>
    </row>
    <row r="6" spans="2:10" ht="15.75" thickBot="1" x14ac:dyDescent="0.3">
      <c r="B6" s="24" t="s">
        <v>43</v>
      </c>
      <c r="C6" s="66">
        <v>8</v>
      </c>
      <c r="D6" s="67"/>
      <c r="E6" s="67"/>
      <c r="F6" s="66">
        <v>10</v>
      </c>
      <c r="G6" s="67"/>
      <c r="H6" s="67"/>
      <c r="I6" s="66">
        <v>12</v>
      </c>
      <c r="J6" s="70"/>
    </row>
    <row r="7" spans="2:10" ht="15.75" thickTop="1" x14ac:dyDescent="0.25">
      <c r="C7" s="71"/>
      <c r="D7" s="71"/>
      <c r="E7" s="71"/>
      <c r="F7" s="71"/>
      <c r="G7" s="71"/>
      <c r="H7" s="71"/>
      <c r="I7" s="71"/>
      <c r="J7" s="70"/>
    </row>
    <row r="8" spans="2:10" x14ac:dyDescent="0.25">
      <c r="B8" t="s">
        <v>36</v>
      </c>
      <c r="C8" s="71">
        <v>3.5</v>
      </c>
      <c r="D8" s="68">
        <f>+C8/C$12</f>
        <v>0.4375</v>
      </c>
      <c r="E8" s="71"/>
      <c r="F8" s="71">
        <v>3.5</v>
      </c>
      <c r="G8" s="68">
        <f>+F8/F$12</f>
        <v>0.35</v>
      </c>
      <c r="H8" s="71"/>
      <c r="I8" s="71">
        <v>3.5</v>
      </c>
      <c r="J8" s="68">
        <f>+I8/I$12</f>
        <v>0.29166666666666669</v>
      </c>
    </row>
    <row r="9" spans="2:10" x14ac:dyDescent="0.25">
      <c r="B9" t="s">
        <v>37</v>
      </c>
      <c r="C9" s="71">
        <v>2.5</v>
      </c>
      <c r="D9" s="68">
        <f t="shared" ref="D9:D12" si="0">+C9/C$12</f>
        <v>0.3125</v>
      </c>
      <c r="E9" s="71"/>
      <c r="F9" s="71">
        <v>2.5</v>
      </c>
      <c r="G9" s="68">
        <f t="shared" ref="G9:G12" si="1">+F9/F$12</f>
        <v>0.25</v>
      </c>
      <c r="H9" s="71"/>
      <c r="I9" s="71">
        <v>2.5</v>
      </c>
      <c r="J9" s="68">
        <f t="shared" ref="J9:J12" si="2">+I9/I$12</f>
        <v>0.20833333333333334</v>
      </c>
    </row>
    <row r="10" spans="2:10" x14ac:dyDescent="0.25">
      <c r="B10" t="s">
        <v>41</v>
      </c>
      <c r="C10" s="71">
        <f>+C9+C8</f>
        <v>6</v>
      </c>
      <c r="D10" s="68">
        <f t="shared" si="0"/>
        <v>0.75</v>
      </c>
      <c r="E10" s="71"/>
      <c r="F10" s="71">
        <f>+F9+F8</f>
        <v>6</v>
      </c>
      <c r="G10" s="68">
        <f t="shared" si="1"/>
        <v>0.6</v>
      </c>
      <c r="H10" s="71"/>
      <c r="I10" s="71">
        <f>+I9+I8</f>
        <v>6</v>
      </c>
      <c r="J10" s="68">
        <f t="shared" si="2"/>
        <v>0.5</v>
      </c>
    </row>
    <row r="11" spans="2:10" x14ac:dyDescent="0.25">
      <c r="B11" t="s">
        <v>38</v>
      </c>
      <c r="C11" s="71">
        <f>+C6-C10</f>
        <v>2</v>
      </c>
      <c r="D11" s="68">
        <f t="shared" si="0"/>
        <v>0.25</v>
      </c>
      <c r="E11" s="71"/>
      <c r="F11" s="71">
        <f>+F6-F10</f>
        <v>4</v>
      </c>
      <c r="G11" s="68">
        <f t="shared" si="1"/>
        <v>0.4</v>
      </c>
      <c r="H11" s="71"/>
      <c r="I11" s="71">
        <f>+I6-I10</f>
        <v>6</v>
      </c>
      <c r="J11" s="68">
        <f t="shared" si="2"/>
        <v>0.5</v>
      </c>
    </row>
    <row r="12" spans="2:10" ht="15.75" thickBot="1" x14ac:dyDescent="0.3">
      <c r="B12" s="24" t="s">
        <v>40</v>
      </c>
      <c r="C12" s="66">
        <f>+C11+C10</f>
        <v>8</v>
      </c>
      <c r="D12" s="69">
        <f t="shared" si="0"/>
        <v>1</v>
      </c>
      <c r="E12" s="67"/>
      <c r="F12" s="66">
        <f>+F11+F10</f>
        <v>10</v>
      </c>
      <c r="G12" s="69">
        <f t="shared" si="1"/>
        <v>1</v>
      </c>
      <c r="H12" s="67"/>
      <c r="I12" s="66">
        <f>+I11+I10</f>
        <v>12</v>
      </c>
      <c r="J12" s="69">
        <f t="shared" si="2"/>
        <v>1</v>
      </c>
    </row>
    <row r="13" spans="2:10" ht="15.75" thickTop="1" x14ac:dyDescent="0.25"/>
    <row r="14" spans="2:10" x14ac:dyDescent="0.25">
      <c r="J14" s="13" t="s">
        <v>253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08037-D049-4309-AFAD-3554FDB33858}">
  <dimension ref="B1:J657"/>
  <sheetViews>
    <sheetView showGridLines="0" workbookViewId="0">
      <selection activeCell="M5" sqref="M5"/>
    </sheetView>
  </sheetViews>
  <sheetFormatPr defaultRowHeight="15" x14ac:dyDescent="0.25"/>
  <cols>
    <col min="1" max="1" width="2.7109375" customWidth="1"/>
    <col min="2" max="2" width="36.5703125" customWidth="1"/>
    <col min="3" max="3" width="4.7109375" customWidth="1"/>
    <col min="4" max="4" width="12.140625" customWidth="1"/>
    <col min="5" max="5" width="2.7109375" customWidth="1"/>
    <col min="6" max="6" width="11.140625" customWidth="1"/>
    <col min="7" max="7" width="4.42578125" customWidth="1"/>
    <col min="8" max="8" width="10.7109375" style="5" customWidth="1"/>
    <col min="9" max="9" width="7.85546875" customWidth="1"/>
    <col min="10" max="10" width="10.85546875" customWidth="1"/>
    <col min="11" max="11" width="2.7109375" customWidth="1"/>
    <col min="245" max="246" width="4.28515625" customWidth="1"/>
    <col min="247" max="247" width="1.140625" customWidth="1"/>
    <col min="248" max="248" width="28.85546875" customWidth="1"/>
    <col min="249" max="249" width="5" customWidth="1"/>
    <col min="250" max="250" width="12.140625" customWidth="1"/>
    <col min="251" max="251" width="4.140625" customWidth="1"/>
    <col min="252" max="252" width="11.140625" customWidth="1"/>
    <col min="253" max="253" width="3.5703125" customWidth="1"/>
    <col min="254" max="254" width="10.85546875" customWidth="1"/>
    <col min="255" max="255" width="2.140625" customWidth="1"/>
    <col min="256" max="256" width="10.5703125" customWidth="1"/>
    <col min="257" max="257" width="11.140625" customWidth="1"/>
    <col min="258" max="258" width="3.28515625" customWidth="1"/>
    <col min="501" max="502" width="4.28515625" customWidth="1"/>
    <col min="503" max="503" width="1.140625" customWidth="1"/>
    <col min="504" max="504" width="28.85546875" customWidth="1"/>
    <col min="505" max="505" width="5" customWidth="1"/>
    <col min="506" max="506" width="12.140625" customWidth="1"/>
    <col min="507" max="507" width="4.140625" customWidth="1"/>
    <col min="508" max="508" width="11.140625" customWidth="1"/>
    <col min="509" max="509" width="3.5703125" customWidth="1"/>
    <col min="510" max="510" width="10.85546875" customWidth="1"/>
    <col min="511" max="511" width="2.140625" customWidth="1"/>
    <col min="512" max="512" width="10.5703125" customWidth="1"/>
    <col min="513" max="513" width="11.140625" customWidth="1"/>
    <col min="514" max="514" width="3.28515625" customWidth="1"/>
    <col min="757" max="758" width="4.28515625" customWidth="1"/>
    <col min="759" max="759" width="1.140625" customWidth="1"/>
    <col min="760" max="760" width="28.85546875" customWidth="1"/>
    <col min="761" max="761" width="5" customWidth="1"/>
    <col min="762" max="762" width="12.140625" customWidth="1"/>
    <col min="763" max="763" width="4.140625" customWidth="1"/>
    <col min="764" max="764" width="11.140625" customWidth="1"/>
    <col min="765" max="765" width="3.5703125" customWidth="1"/>
    <col min="766" max="766" width="10.85546875" customWidth="1"/>
    <col min="767" max="767" width="2.140625" customWidth="1"/>
    <col min="768" max="768" width="10.5703125" customWidth="1"/>
    <col min="769" max="769" width="11.140625" customWidth="1"/>
    <col min="770" max="770" width="3.28515625" customWidth="1"/>
    <col min="1013" max="1014" width="4.28515625" customWidth="1"/>
    <col min="1015" max="1015" width="1.140625" customWidth="1"/>
    <col min="1016" max="1016" width="28.85546875" customWidth="1"/>
    <col min="1017" max="1017" width="5" customWidth="1"/>
    <col min="1018" max="1018" width="12.140625" customWidth="1"/>
    <col min="1019" max="1019" width="4.140625" customWidth="1"/>
    <col min="1020" max="1020" width="11.140625" customWidth="1"/>
    <col min="1021" max="1021" width="3.5703125" customWidth="1"/>
    <col min="1022" max="1022" width="10.85546875" customWidth="1"/>
    <col min="1023" max="1023" width="2.140625" customWidth="1"/>
    <col min="1024" max="1024" width="10.5703125" customWidth="1"/>
    <col min="1025" max="1025" width="11.140625" customWidth="1"/>
    <col min="1026" max="1026" width="3.28515625" customWidth="1"/>
    <col min="1269" max="1270" width="4.28515625" customWidth="1"/>
    <col min="1271" max="1271" width="1.140625" customWidth="1"/>
    <col min="1272" max="1272" width="28.85546875" customWidth="1"/>
    <col min="1273" max="1273" width="5" customWidth="1"/>
    <col min="1274" max="1274" width="12.140625" customWidth="1"/>
    <col min="1275" max="1275" width="4.140625" customWidth="1"/>
    <col min="1276" max="1276" width="11.140625" customWidth="1"/>
    <col min="1277" max="1277" width="3.5703125" customWidth="1"/>
    <col min="1278" max="1278" width="10.85546875" customWidth="1"/>
    <col min="1279" max="1279" width="2.140625" customWidth="1"/>
    <col min="1280" max="1280" width="10.5703125" customWidth="1"/>
    <col min="1281" max="1281" width="11.140625" customWidth="1"/>
    <col min="1282" max="1282" width="3.28515625" customWidth="1"/>
    <col min="1525" max="1526" width="4.28515625" customWidth="1"/>
    <col min="1527" max="1527" width="1.140625" customWidth="1"/>
    <col min="1528" max="1528" width="28.85546875" customWidth="1"/>
    <col min="1529" max="1529" width="5" customWidth="1"/>
    <col min="1530" max="1530" width="12.140625" customWidth="1"/>
    <col min="1531" max="1531" width="4.140625" customWidth="1"/>
    <col min="1532" max="1532" width="11.140625" customWidth="1"/>
    <col min="1533" max="1533" width="3.5703125" customWidth="1"/>
    <col min="1534" max="1534" width="10.85546875" customWidth="1"/>
    <col min="1535" max="1535" width="2.140625" customWidth="1"/>
    <col min="1536" max="1536" width="10.5703125" customWidth="1"/>
    <col min="1537" max="1537" width="11.140625" customWidth="1"/>
    <col min="1538" max="1538" width="3.28515625" customWidth="1"/>
    <col min="1781" max="1782" width="4.28515625" customWidth="1"/>
    <col min="1783" max="1783" width="1.140625" customWidth="1"/>
    <col min="1784" max="1784" width="28.85546875" customWidth="1"/>
    <col min="1785" max="1785" width="5" customWidth="1"/>
    <col min="1786" max="1786" width="12.140625" customWidth="1"/>
    <col min="1787" max="1787" width="4.140625" customWidth="1"/>
    <col min="1788" max="1788" width="11.140625" customWidth="1"/>
    <col min="1789" max="1789" width="3.5703125" customWidth="1"/>
    <col min="1790" max="1790" width="10.85546875" customWidth="1"/>
    <col min="1791" max="1791" width="2.140625" customWidth="1"/>
    <col min="1792" max="1792" width="10.5703125" customWidth="1"/>
    <col min="1793" max="1793" width="11.140625" customWidth="1"/>
    <col min="1794" max="1794" width="3.28515625" customWidth="1"/>
    <col min="2037" max="2038" width="4.28515625" customWidth="1"/>
    <col min="2039" max="2039" width="1.140625" customWidth="1"/>
    <col min="2040" max="2040" width="28.85546875" customWidth="1"/>
    <col min="2041" max="2041" width="5" customWidth="1"/>
    <col min="2042" max="2042" width="12.140625" customWidth="1"/>
    <col min="2043" max="2043" width="4.140625" customWidth="1"/>
    <col min="2044" max="2044" width="11.140625" customWidth="1"/>
    <col min="2045" max="2045" width="3.5703125" customWidth="1"/>
    <col min="2046" max="2046" width="10.85546875" customWidth="1"/>
    <col min="2047" max="2047" width="2.140625" customWidth="1"/>
    <col min="2048" max="2048" width="10.5703125" customWidth="1"/>
    <col min="2049" max="2049" width="11.140625" customWidth="1"/>
    <col min="2050" max="2050" width="3.28515625" customWidth="1"/>
    <col min="2293" max="2294" width="4.28515625" customWidth="1"/>
    <col min="2295" max="2295" width="1.140625" customWidth="1"/>
    <col min="2296" max="2296" width="28.85546875" customWidth="1"/>
    <col min="2297" max="2297" width="5" customWidth="1"/>
    <col min="2298" max="2298" width="12.140625" customWidth="1"/>
    <col min="2299" max="2299" width="4.140625" customWidth="1"/>
    <col min="2300" max="2300" width="11.140625" customWidth="1"/>
    <col min="2301" max="2301" width="3.5703125" customWidth="1"/>
    <col min="2302" max="2302" width="10.85546875" customWidth="1"/>
    <col min="2303" max="2303" width="2.140625" customWidth="1"/>
    <col min="2304" max="2304" width="10.5703125" customWidth="1"/>
    <col min="2305" max="2305" width="11.140625" customWidth="1"/>
    <col min="2306" max="2306" width="3.28515625" customWidth="1"/>
    <col min="2549" max="2550" width="4.28515625" customWidth="1"/>
    <col min="2551" max="2551" width="1.140625" customWidth="1"/>
    <col min="2552" max="2552" width="28.85546875" customWidth="1"/>
    <col min="2553" max="2553" width="5" customWidth="1"/>
    <col min="2554" max="2554" width="12.140625" customWidth="1"/>
    <col min="2555" max="2555" width="4.140625" customWidth="1"/>
    <col min="2556" max="2556" width="11.140625" customWidth="1"/>
    <col min="2557" max="2557" width="3.5703125" customWidth="1"/>
    <col min="2558" max="2558" width="10.85546875" customWidth="1"/>
    <col min="2559" max="2559" width="2.140625" customWidth="1"/>
    <col min="2560" max="2560" width="10.5703125" customWidth="1"/>
    <col min="2561" max="2561" width="11.140625" customWidth="1"/>
    <col min="2562" max="2562" width="3.28515625" customWidth="1"/>
    <col min="2805" max="2806" width="4.28515625" customWidth="1"/>
    <col min="2807" max="2807" width="1.140625" customWidth="1"/>
    <col min="2808" max="2808" width="28.85546875" customWidth="1"/>
    <col min="2809" max="2809" width="5" customWidth="1"/>
    <col min="2810" max="2810" width="12.140625" customWidth="1"/>
    <col min="2811" max="2811" width="4.140625" customWidth="1"/>
    <col min="2812" max="2812" width="11.140625" customWidth="1"/>
    <col min="2813" max="2813" width="3.5703125" customWidth="1"/>
    <col min="2814" max="2814" width="10.85546875" customWidth="1"/>
    <col min="2815" max="2815" width="2.140625" customWidth="1"/>
    <col min="2816" max="2816" width="10.5703125" customWidth="1"/>
    <col min="2817" max="2817" width="11.140625" customWidth="1"/>
    <col min="2818" max="2818" width="3.28515625" customWidth="1"/>
    <col min="3061" max="3062" width="4.28515625" customWidth="1"/>
    <col min="3063" max="3063" width="1.140625" customWidth="1"/>
    <col min="3064" max="3064" width="28.85546875" customWidth="1"/>
    <col min="3065" max="3065" width="5" customWidth="1"/>
    <col min="3066" max="3066" width="12.140625" customWidth="1"/>
    <col min="3067" max="3067" width="4.140625" customWidth="1"/>
    <col min="3068" max="3068" width="11.140625" customWidth="1"/>
    <col min="3069" max="3069" width="3.5703125" customWidth="1"/>
    <col min="3070" max="3070" width="10.85546875" customWidth="1"/>
    <col min="3071" max="3071" width="2.140625" customWidth="1"/>
    <col min="3072" max="3072" width="10.5703125" customWidth="1"/>
    <col min="3073" max="3073" width="11.140625" customWidth="1"/>
    <col min="3074" max="3074" width="3.28515625" customWidth="1"/>
    <col min="3317" max="3318" width="4.28515625" customWidth="1"/>
    <col min="3319" max="3319" width="1.140625" customWidth="1"/>
    <col min="3320" max="3320" width="28.85546875" customWidth="1"/>
    <col min="3321" max="3321" width="5" customWidth="1"/>
    <col min="3322" max="3322" width="12.140625" customWidth="1"/>
    <col min="3323" max="3323" width="4.140625" customWidth="1"/>
    <col min="3324" max="3324" width="11.140625" customWidth="1"/>
    <col min="3325" max="3325" width="3.5703125" customWidth="1"/>
    <col min="3326" max="3326" width="10.85546875" customWidth="1"/>
    <col min="3327" max="3327" width="2.140625" customWidth="1"/>
    <col min="3328" max="3328" width="10.5703125" customWidth="1"/>
    <col min="3329" max="3329" width="11.140625" customWidth="1"/>
    <col min="3330" max="3330" width="3.28515625" customWidth="1"/>
    <col min="3573" max="3574" width="4.28515625" customWidth="1"/>
    <col min="3575" max="3575" width="1.140625" customWidth="1"/>
    <col min="3576" max="3576" width="28.85546875" customWidth="1"/>
    <col min="3577" max="3577" width="5" customWidth="1"/>
    <col min="3578" max="3578" width="12.140625" customWidth="1"/>
    <col min="3579" max="3579" width="4.140625" customWidth="1"/>
    <col min="3580" max="3580" width="11.140625" customWidth="1"/>
    <col min="3581" max="3581" width="3.5703125" customWidth="1"/>
    <col min="3582" max="3582" width="10.85546875" customWidth="1"/>
    <col min="3583" max="3583" width="2.140625" customWidth="1"/>
    <col min="3584" max="3584" width="10.5703125" customWidth="1"/>
    <col min="3585" max="3585" width="11.140625" customWidth="1"/>
    <col min="3586" max="3586" width="3.28515625" customWidth="1"/>
    <col min="3829" max="3830" width="4.28515625" customWidth="1"/>
    <col min="3831" max="3831" width="1.140625" customWidth="1"/>
    <col min="3832" max="3832" width="28.85546875" customWidth="1"/>
    <col min="3833" max="3833" width="5" customWidth="1"/>
    <col min="3834" max="3834" width="12.140625" customWidth="1"/>
    <col min="3835" max="3835" width="4.140625" customWidth="1"/>
    <col min="3836" max="3836" width="11.140625" customWidth="1"/>
    <col min="3837" max="3837" width="3.5703125" customWidth="1"/>
    <col min="3838" max="3838" width="10.85546875" customWidth="1"/>
    <col min="3839" max="3839" width="2.140625" customWidth="1"/>
    <col min="3840" max="3840" width="10.5703125" customWidth="1"/>
    <col min="3841" max="3841" width="11.140625" customWidth="1"/>
    <col min="3842" max="3842" width="3.28515625" customWidth="1"/>
    <col min="4085" max="4086" width="4.28515625" customWidth="1"/>
    <col min="4087" max="4087" width="1.140625" customWidth="1"/>
    <col min="4088" max="4088" width="28.85546875" customWidth="1"/>
    <col min="4089" max="4089" width="5" customWidth="1"/>
    <col min="4090" max="4090" width="12.140625" customWidth="1"/>
    <col min="4091" max="4091" width="4.140625" customWidth="1"/>
    <col min="4092" max="4092" width="11.140625" customWidth="1"/>
    <col min="4093" max="4093" width="3.5703125" customWidth="1"/>
    <col min="4094" max="4094" width="10.85546875" customWidth="1"/>
    <col min="4095" max="4095" width="2.140625" customWidth="1"/>
    <col min="4096" max="4096" width="10.5703125" customWidth="1"/>
    <col min="4097" max="4097" width="11.140625" customWidth="1"/>
    <col min="4098" max="4098" width="3.28515625" customWidth="1"/>
    <col min="4341" max="4342" width="4.28515625" customWidth="1"/>
    <col min="4343" max="4343" width="1.140625" customWidth="1"/>
    <col min="4344" max="4344" width="28.85546875" customWidth="1"/>
    <col min="4345" max="4345" width="5" customWidth="1"/>
    <col min="4346" max="4346" width="12.140625" customWidth="1"/>
    <col min="4347" max="4347" width="4.140625" customWidth="1"/>
    <col min="4348" max="4348" width="11.140625" customWidth="1"/>
    <col min="4349" max="4349" width="3.5703125" customWidth="1"/>
    <col min="4350" max="4350" width="10.85546875" customWidth="1"/>
    <col min="4351" max="4351" width="2.140625" customWidth="1"/>
    <col min="4352" max="4352" width="10.5703125" customWidth="1"/>
    <col min="4353" max="4353" width="11.140625" customWidth="1"/>
    <col min="4354" max="4354" width="3.28515625" customWidth="1"/>
    <col min="4597" max="4598" width="4.28515625" customWidth="1"/>
    <col min="4599" max="4599" width="1.140625" customWidth="1"/>
    <col min="4600" max="4600" width="28.85546875" customWidth="1"/>
    <col min="4601" max="4601" width="5" customWidth="1"/>
    <col min="4602" max="4602" width="12.140625" customWidth="1"/>
    <col min="4603" max="4603" width="4.140625" customWidth="1"/>
    <col min="4604" max="4604" width="11.140625" customWidth="1"/>
    <col min="4605" max="4605" width="3.5703125" customWidth="1"/>
    <col min="4606" max="4606" width="10.85546875" customWidth="1"/>
    <col min="4607" max="4607" width="2.140625" customWidth="1"/>
    <col min="4608" max="4608" width="10.5703125" customWidth="1"/>
    <col min="4609" max="4609" width="11.140625" customWidth="1"/>
    <col min="4610" max="4610" width="3.28515625" customWidth="1"/>
    <col min="4853" max="4854" width="4.28515625" customWidth="1"/>
    <col min="4855" max="4855" width="1.140625" customWidth="1"/>
    <col min="4856" max="4856" width="28.85546875" customWidth="1"/>
    <col min="4857" max="4857" width="5" customWidth="1"/>
    <col min="4858" max="4858" width="12.140625" customWidth="1"/>
    <col min="4859" max="4859" width="4.140625" customWidth="1"/>
    <col min="4860" max="4860" width="11.140625" customWidth="1"/>
    <col min="4861" max="4861" width="3.5703125" customWidth="1"/>
    <col min="4862" max="4862" width="10.85546875" customWidth="1"/>
    <col min="4863" max="4863" width="2.140625" customWidth="1"/>
    <col min="4864" max="4864" width="10.5703125" customWidth="1"/>
    <col min="4865" max="4865" width="11.140625" customWidth="1"/>
    <col min="4866" max="4866" width="3.28515625" customWidth="1"/>
    <col min="5109" max="5110" width="4.28515625" customWidth="1"/>
    <col min="5111" max="5111" width="1.140625" customWidth="1"/>
    <col min="5112" max="5112" width="28.85546875" customWidth="1"/>
    <col min="5113" max="5113" width="5" customWidth="1"/>
    <col min="5114" max="5114" width="12.140625" customWidth="1"/>
    <col min="5115" max="5115" width="4.140625" customWidth="1"/>
    <col min="5116" max="5116" width="11.140625" customWidth="1"/>
    <col min="5117" max="5117" width="3.5703125" customWidth="1"/>
    <col min="5118" max="5118" width="10.85546875" customWidth="1"/>
    <col min="5119" max="5119" width="2.140625" customWidth="1"/>
    <col min="5120" max="5120" width="10.5703125" customWidth="1"/>
    <col min="5121" max="5121" width="11.140625" customWidth="1"/>
    <col min="5122" max="5122" width="3.28515625" customWidth="1"/>
    <col min="5365" max="5366" width="4.28515625" customWidth="1"/>
    <col min="5367" max="5367" width="1.140625" customWidth="1"/>
    <col min="5368" max="5368" width="28.85546875" customWidth="1"/>
    <col min="5369" max="5369" width="5" customWidth="1"/>
    <col min="5370" max="5370" width="12.140625" customWidth="1"/>
    <col min="5371" max="5371" width="4.140625" customWidth="1"/>
    <col min="5372" max="5372" width="11.140625" customWidth="1"/>
    <col min="5373" max="5373" width="3.5703125" customWidth="1"/>
    <col min="5374" max="5374" width="10.85546875" customWidth="1"/>
    <col min="5375" max="5375" width="2.140625" customWidth="1"/>
    <col min="5376" max="5376" width="10.5703125" customWidth="1"/>
    <col min="5377" max="5377" width="11.140625" customWidth="1"/>
    <col min="5378" max="5378" width="3.28515625" customWidth="1"/>
    <col min="5621" max="5622" width="4.28515625" customWidth="1"/>
    <col min="5623" max="5623" width="1.140625" customWidth="1"/>
    <col min="5624" max="5624" width="28.85546875" customWidth="1"/>
    <col min="5625" max="5625" width="5" customWidth="1"/>
    <col min="5626" max="5626" width="12.140625" customWidth="1"/>
    <col min="5627" max="5627" width="4.140625" customWidth="1"/>
    <col min="5628" max="5628" width="11.140625" customWidth="1"/>
    <col min="5629" max="5629" width="3.5703125" customWidth="1"/>
    <col min="5630" max="5630" width="10.85546875" customWidth="1"/>
    <col min="5631" max="5631" width="2.140625" customWidth="1"/>
    <col min="5632" max="5632" width="10.5703125" customWidth="1"/>
    <col min="5633" max="5633" width="11.140625" customWidth="1"/>
    <col min="5634" max="5634" width="3.28515625" customWidth="1"/>
    <col min="5877" max="5878" width="4.28515625" customWidth="1"/>
    <col min="5879" max="5879" width="1.140625" customWidth="1"/>
    <col min="5880" max="5880" width="28.85546875" customWidth="1"/>
    <col min="5881" max="5881" width="5" customWidth="1"/>
    <col min="5882" max="5882" width="12.140625" customWidth="1"/>
    <col min="5883" max="5883" width="4.140625" customWidth="1"/>
    <col min="5884" max="5884" width="11.140625" customWidth="1"/>
    <col min="5885" max="5885" width="3.5703125" customWidth="1"/>
    <col min="5886" max="5886" width="10.85546875" customWidth="1"/>
    <col min="5887" max="5887" width="2.140625" customWidth="1"/>
    <col min="5888" max="5888" width="10.5703125" customWidth="1"/>
    <col min="5889" max="5889" width="11.140625" customWidth="1"/>
    <col min="5890" max="5890" width="3.28515625" customWidth="1"/>
    <col min="6133" max="6134" width="4.28515625" customWidth="1"/>
    <col min="6135" max="6135" width="1.140625" customWidth="1"/>
    <col min="6136" max="6136" width="28.85546875" customWidth="1"/>
    <col min="6137" max="6137" width="5" customWidth="1"/>
    <col min="6138" max="6138" width="12.140625" customWidth="1"/>
    <col min="6139" max="6139" width="4.140625" customWidth="1"/>
    <col min="6140" max="6140" width="11.140625" customWidth="1"/>
    <col min="6141" max="6141" width="3.5703125" customWidth="1"/>
    <col min="6142" max="6142" width="10.85546875" customWidth="1"/>
    <col min="6143" max="6143" width="2.140625" customWidth="1"/>
    <col min="6144" max="6144" width="10.5703125" customWidth="1"/>
    <col min="6145" max="6145" width="11.140625" customWidth="1"/>
    <col min="6146" max="6146" width="3.28515625" customWidth="1"/>
    <col min="6389" max="6390" width="4.28515625" customWidth="1"/>
    <col min="6391" max="6391" width="1.140625" customWidth="1"/>
    <col min="6392" max="6392" width="28.85546875" customWidth="1"/>
    <col min="6393" max="6393" width="5" customWidth="1"/>
    <col min="6394" max="6394" width="12.140625" customWidth="1"/>
    <col min="6395" max="6395" width="4.140625" customWidth="1"/>
    <col min="6396" max="6396" width="11.140625" customWidth="1"/>
    <col min="6397" max="6397" width="3.5703125" customWidth="1"/>
    <col min="6398" max="6398" width="10.85546875" customWidth="1"/>
    <col min="6399" max="6399" width="2.140625" customWidth="1"/>
    <col min="6400" max="6400" width="10.5703125" customWidth="1"/>
    <col min="6401" max="6401" width="11.140625" customWidth="1"/>
    <col min="6402" max="6402" width="3.28515625" customWidth="1"/>
    <col min="6645" max="6646" width="4.28515625" customWidth="1"/>
    <col min="6647" max="6647" width="1.140625" customWidth="1"/>
    <col min="6648" max="6648" width="28.85546875" customWidth="1"/>
    <col min="6649" max="6649" width="5" customWidth="1"/>
    <col min="6650" max="6650" width="12.140625" customWidth="1"/>
    <col min="6651" max="6651" width="4.140625" customWidth="1"/>
    <col min="6652" max="6652" width="11.140625" customWidth="1"/>
    <col min="6653" max="6653" width="3.5703125" customWidth="1"/>
    <col min="6654" max="6654" width="10.85546875" customWidth="1"/>
    <col min="6655" max="6655" width="2.140625" customWidth="1"/>
    <col min="6656" max="6656" width="10.5703125" customWidth="1"/>
    <col min="6657" max="6657" width="11.140625" customWidth="1"/>
    <col min="6658" max="6658" width="3.28515625" customWidth="1"/>
    <col min="6901" max="6902" width="4.28515625" customWidth="1"/>
    <col min="6903" max="6903" width="1.140625" customWidth="1"/>
    <col min="6904" max="6904" width="28.85546875" customWidth="1"/>
    <col min="6905" max="6905" width="5" customWidth="1"/>
    <col min="6906" max="6906" width="12.140625" customWidth="1"/>
    <col min="6907" max="6907" width="4.140625" customWidth="1"/>
    <col min="6908" max="6908" width="11.140625" customWidth="1"/>
    <col min="6909" max="6909" width="3.5703125" customWidth="1"/>
    <col min="6910" max="6910" width="10.85546875" customWidth="1"/>
    <col min="6911" max="6911" width="2.140625" customWidth="1"/>
    <col min="6912" max="6912" width="10.5703125" customWidth="1"/>
    <col min="6913" max="6913" width="11.140625" customWidth="1"/>
    <col min="6914" max="6914" width="3.28515625" customWidth="1"/>
    <col min="7157" max="7158" width="4.28515625" customWidth="1"/>
    <col min="7159" max="7159" width="1.140625" customWidth="1"/>
    <col min="7160" max="7160" width="28.85546875" customWidth="1"/>
    <col min="7161" max="7161" width="5" customWidth="1"/>
    <col min="7162" max="7162" width="12.140625" customWidth="1"/>
    <col min="7163" max="7163" width="4.140625" customWidth="1"/>
    <col min="7164" max="7164" width="11.140625" customWidth="1"/>
    <col min="7165" max="7165" width="3.5703125" customWidth="1"/>
    <col min="7166" max="7166" width="10.85546875" customWidth="1"/>
    <col min="7167" max="7167" width="2.140625" customWidth="1"/>
    <col min="7168" max="7168" width="10.5703125" customWidth="1"/>
    <col min="7169" max="7169" width="11.140625" customWidth="1"/>
    <col min="7170" max="7170" width="3.28515625" customWidth="1"/>
    <col min="7413" max="7414" width="4.28515625" customWidth="1"/>
    <col min="7415" max="7415" width="1.140625" customWidth="1"/>
    <col min="7416" max="7416" width="28.85546875" customWidth="1"/>
    <col min="7417" max="7417" width="5" customWidth="1"/>
    <col min="7418" max="7418" width="12.140625" customWidth="1"/>
    <col min="7419" max="7419" width="4.140625" customWidth="1"/>
    <col min="7420" max="7420" width="11.140625" customWidth="1"/>
    <col min="7421" max="7421" width="3.5703125" customWidth="1"/>
    <col min="7422" max="7422" width="10.85546875" customWidth="1"/>
    <col min="7423" max="7423" width="2.140625" customWidth="1"/>
    <col min="7424" max="7424" width="10.5703125" customWidth="1"/>
    <col min="7425" max="7425" width="11.140625" customWidth="1"/>
    <col min="7426" max="7426" width="3.28515625" customWidth="1"/>
    <col min="7669" max="7670" width="4.28515625" customWidth="1"/>
    <col min="7671" max="7671" width="1.140625" customWidth="1"/>
    <col min="7672" max="7672" width="28.85546875" customWidth="1"/>
    <col min="7673" max="7673" width="5" customWidth="1"/>
    <col min="7674" max="7674" width="12.140625" customWidth="1"/>
    <col min="7675" max="7675" width="4.140625" customWidth="1"/>
    <col min="7676" max="7676" width="11.140625" customWidth="1"/>
    <col min="7677" max="7677" width="3.5703125" customWidth="1"/>
    <col min="7678" max="7678" width="10.85546875" customWidth="1"/>
    <col min="7679" max="7679" width="2.140625" customWidth="1"/>
    <col min="7680" max="7680" width="10.5703125" customWidth="1"/>
    <col min="7681" max="7681" width="11.140625" customWidth="1"/>
    <col min="7682" max="7682" width="3.28515625" customWidth="1"/>
    <col min="7925" max="7926" width="4.28515625" customWidth="1"/>
    <col min="7927" max="7927" width="1.140625" customWidth="1"/>
    <col min="7928" max="7928" width="28.85546875" customWidth="1"/>
    <col min="7929" max="7929" width="5" customWidth="1"/>
    <col min="7930" max="7930" width="12.140625" customWidth="1"/>
    <col min="7931" max="7931" width="4.140625" customWidth="1"/>
    <col min="7932" max="7932" width="11.140625" customWidth="1"/>
    <col min="7933" max="7933" width="3.5703125" customWidth="1"/>
    <col min="7934" max="7934" width="10.85546875" customWidth="1"/>
    <col min="7935" max="7935" width="2.140625" customWidth="1"/>
    <col min="7936" max="7936" width="10.5703125" customWidth="1"/>
    <col min="7937" max="7937" width="11.140625" customWidth="1"/>
    <col min="7938" max="7938" width="3.28515625" customWidth="1"/>
    <col min="8181" max="8182" width="4.28515625" customWidth="1"/>
    <col min="8183" max="8183" width="1.140625" customWidth="1"/>
    <col min="8184" max="8184" width="28.85546875" customWidth="1"/>
    <col min="8185" max="8185" width="5" customWidth="1"/>
    <col min="8186" max="8186" width="12.140625" customWidth="1"/>
    <col min="8187" max="8187" width="4.140625" customWidth="1"/>
    <col min="8188" max="8188" width="11.140625" customWidth="1"/>
    <col min="8189" max="8189" width="3.5703125" customWidth="1"/>
    <col min="8190" max="8190" width="10.85546875" customWidth="1"/>
    <col min="8191" max="8191" width="2.140625" customWidth="1"/>
    <col min="8192" max="8192" width="10.5703125" customWidth="1"/>
    <col min="8193" max="8193" width="11.140625" customWidth="1"/>
    <col min="8194" max="8194" width="3.28515625" customWidth="1"/>
    <col min="8437" max="8438" width="4.28515625" customWidth="1"/>
    <col min="8439" max="8439" width="1.140625" customWidth="1"/>
    <col min="8440" max="8440" width="28.85546875" customWidth="1"/>
    <col min="8441" max="8441" width="5" customWidth="1"/>
    <col min="8442" max="8442" width="12.140625" customWidth="1"/>
    <col min="8443" max="8443" width="4.140625" customWidth="1"/>
    <col min="8444" max="8444" width="11.140625" customWidth="1"/>
    <col min="8445" max="8445" width="3.5703125" customWidth="1"/>
    <col min="8446" max="8446" width="10.85546875" customWidth="1"/>
    <col min="8447" max="8447" width="2.140625" customWidth="1"/>
    <col min="8448" max="8448" width="10.5703125" customWidth="1"/>
    <col min="8449" max="8449" width="11.140625" customWidth="1"/>
    <col min="8450" max="8450" width="3.28515625" customWidth="1"/>
    <col min="8693" max="8694" width="4.28515625" customWidth="1"/>
    <col min="8695" max="8695" width="1.140625" customWidth="1"/>
    <col min="8696" max="8696" width="28.85546875" customWidth="1"/>
    <col min="8697" max="8697" width="5" customWidth="1"/>
    <col min="8698" max="8698" width="12.140625" customWidth="1"/>
    <col min="8699" max="8699" width="4.140625" customWidth="1"/>
    <col min="8700" max="8700" width="11.140625" customWidth="1"/>
    <col min="8701" max="8701" width="3.5703125" customWidth="1"/>
    <col min="8702" max="8702" width="10.85546875" customWidth="1"/>
    <col min="8703" max="8703" width="2.140625" customWidth="1"/>
    <col min="8704" max="8704" width="10.5703125" customWidth="1"/>
    <col min="8705" max="8705" width="11.140625" customWidth="1"/>
    <col min="8706" max="8706" width="3.28515625" customWidth="1"/>
    <col min="8949" max="8950" width="4.28515625" customWidth="1"/>
    <col min="8951" max="8951" width="1.140625" customWidth="1"/>
    <col min="8952" max="8952" width="28.85546875" customWidth="1"/>
    <col min="8953" max="8953" width="5" customWidth="1"/>
    <col min="8954" max="8954" width="12.140625" customWidth="1"/>
    <col min="8955" max="8955" width="4.140625" customWidth="1"/>
    <col min="8956" max="8956" width="11.140625" customWidth="1"/>
    <col min="8957" max="8957" width="3.5703125" customWidth="1"/>
    <col min="8958" max="8958" width="10.85546875" customWidth="1"/>
    <col min="8959" max="8959" width="2.140625" customWidth="1"/>
    <col min="8960" max="8960" width="10.5703125" customWidth="1"/>
    <col min="8961" max="8961" width="11.140625" customWidth="1"/>
    <col min="8962" max="8962" width="3.28515625" customWidth="1"/>
    <col min="9205" max="9206" width="4.28515625" customWidth="1"/>
    <col min="9207" max="9207" width="1.140625" customWidth="1"/>
    <col min="9208" max="9208" width="28.85546875" customWidth="1"/>
    <col min="9209" max="9209" width="5" customWidth="1"/>
    <col min="9210" max="9210" width="12.140625" customWidth="1"/>
    <col min="9211" max="9211" width="4.140625" customWidth="1"/>
    <col min="9212" max="9212" width="11.140625" customWidth="1"/>
    <col min="9213" max="9213" width="3.5703125" customWidth="1"/>
    <col min="9214" max="9214" width="10.85546875" customWidth="1"/>
    <col min="9215" max="9215" width="2.140625" customWidth="1"/>
    <col min="9216" max="9216" width="10.5703125" customWidth="1"/>
    <col min="9217" max="9217" width="11.140625" customWidth="1"/>
    <col min="9218" max="9218" width="3.28515625" customWidth="1"/>
    <col min="9461" max="9462" width="4.28515625" customWidth="1"/>
    <col min="9463" max="9463" width="1.140625" customWidth="1"/>
    <col min="9464" max="9464" width="28.85546875" customWidth="1"/>
    <col min="9465" max="9465" width="5" customWidth="1"/>
    <col min="9466" max="9466" width="12.140625" customWidth="1"/>
    <col min="9467" max="9467" width="4.140625" customWidth="1"/>
    <col min="9468" max="9468" width="11.140625" customWidth="1"/>
    <col min="9469" max="9469" width="3.5703125" customWidth="1"/>
    <col min="9470" max="9470" width="10.85546875" customWidth="1"/>
    <col min="9471" max="9471" width="2.140625" customWidth="1"/>
    <col min="9472" max="9472" width="10.5703125" customWidth="1"/>
    <col min="9473" max="9473" width="11.140625" customWidth="1"/>
    <col min="9474" max="9474" width="3.28515625" customWidth="1"/>
    <col min="9717" max="9718" width="4.28515625" customWidth="1"/>
    <col min="9719" max="9719" width="1.140625" customWidth="1"/>
    <col min="9720" max="9720" width="28.85546875" customWidth="1"/>
    <col min="9721" max="9721" width="5" customWidth="1"/>
    <col min="9722" max="9722" width="12.140625" customWidth="1"/>
    <col min="9723" max="9723" width="4.140625" customWidth="1"/>
    <col min="9724" max="9724" width="11.140625" customWidth="1"/>
    <col min="9725" max="9725" width="3.5703125" customWidth="1"/>
    <col min="9726" max="9726" width="10.85546875" customWidth="1"/>
    <col min="9727" max="9727" width="2.140625" customWidth="1"/>
    <col min="9728" max="9728" width="10.5703125" customWidth="1"/>
    <col min="9729" max="9729" width="11.140625" customWidth="1"/>
    <col min="9730" max="9730" width="3.28515625" customWidth="1"/>
    <col min="9973" max="9974" width="4.28515625" customWidth="1"/>
    <col min="9975" max="9975" width="1.140625" customWidth="1"/>
    <col min="9976" max="9976" width="28.85546875" customWidth="1"/>
    <col min="9977" max="9977" width="5" customWidth="1"/>
    <col min="9978" max="9978" width="12.140625" customWidth="1"/>
    <col min="9979" max="9979" width="4.140625" customWidth="1"/>
    <col min="9980" max="9980" width="11.140625" customWidth="1"/>
    <col min="9981" max="9981" width="3.5703125" customWidth="1"/>
    <col min="9982" max="9982" width="10.85546875" customWidth="1"/>
    <col min="9983" max="9983" width="2.140625" customWidth="1"/>
    <col min="9984" max="9984" width="10.5703125" customWidth="1"/>
    <col min="9985" max="9985" width="11.140625" customWidth="1"/>
    <col min="9986" max="9986" width="3.28515625" customWidth="1"/>
    <col min="10229" max="10230" width="4.28515625" customWidth="1"/>
    <col min="10231" max="10231" width="1.140625" customWidth="1"/>
    <col min="10232" max="10232" width="28.85546875" customWidth="1"/>
    <col min="10233" max="10233" width="5" customWidth="1"/>
    <col min="10234" max="10234" width="12.140625" customWidth="1"/>
    <col min="10235" max="10235" width="4.140625" customWidth="1"/>
    <col min="10236" max="10236" width="11.140625" customWidth="1"/>
    <col min="10237" max="10237" width="3.5703125" customWidth="1"/>
    <col min="10238" max="10238" width="10.85546875" customWidth="1"/>
    <col min="10239" max="10239" width="2.140625" customWidth="1"/>
    <col min="10240" max="10240" width="10.5703125" customWidth="1"/>
    <col min="10241" max="10241" width="11.140625" customWidth="1"/>
    <col min="10242" max="10242" width="3.28515625" customWidth="1"/>
    <col min="10485" max="10486" width="4.28515625" customWidth="1"/>
    <col min="10487" max="10487" width="1.140625" customWidth="1"/>
    <col min="10488" max="10488" width="28.85546875" customWidth="1"/>
    <col min="10489" max="10489" width="5" customWidth="1"/>
    <col min="10490" max="10490" width="12.140625" customWidth="1"/>
    <col min="10491" max="10491" width="4.140625" customWidth="1"/>
    <col min="10492" max="10492" width="11.140625" customWidth="1"/>
    <col min="10493" max="10493" width="3.5703125" customWidth="1"/>
    <col min="10494" max="10494" width="10.85546875" customWidth="1"/>
    <col min="10495" max="10495" width="2.140625" customWidth="1"/>
    <col min="10496" max="10496" width="10.5703125" customWidth="1"/>
    <col min="10497" max="10497" width="11.140625" customWidth="1"/>
    <col min="10498" max="10498" width="3.28515625" customWidth="1"/>
    <col min="10741" max="10742" width="4.28515625" customWidth="1"/>
    <col min="10743" max="10743" width="1.140625" customWidth="1"/>
    <col min="10744" max="10744" width="28.85546875" customWidth="1"/>
    <col min="10745" max="10745" width="5" customWidth="1"/>
    <col min="10746" max="10746" width="12.140625" customWidth="1"/>
    <col min="10747" max="10747" width="4.140625" customWidth="1"/>
    <col min="10748" max="10748" width="11.140625" customWidth="1"/>
    <col min="10749" max="10749" width="3.5703125" customWidth="1"/>
    <col min="10750" max="10750" width="10.85546875" customWidth="1"/>
    <col min="10751" max="10751" width="2.140625" customWidth="1"/>
    <col min="10752" max="10752" width="10.5703125" customWidth="1"/>
    <col min="10753" max="10753" width="11.140625" customWidth="1"/>
    <col min="10754" max="10754" width="3.28515625" customWidth="1"/>
    <col min="10997" max="10998" width="4.28515625" customWidth="1"/>
    <col min="10999" max="10999" width="1.140625" customWidth="1"/>
    <col min="11000" max="11000" width="28.85546875" customWidth="1"/>
    <col min="11001" max="11001" width="5" customWidth="1"/>
    <col min="11002" max="11002" width="12.140625" customWidth="1"/>
    <col min="11003" max="11003" width="4.140625" customWidth="1"/>
    <col min="11004" max="11004" width="11.140625" customWidth="1"/>
    <col min="11005" max="11005" width="3.5703125" customWidth="1"/>
    <col min="11006" max="11006" width="10.85546875" customWidth="1"/>
    <col min="11007" max="11007" width="2.140625" customWidth="1"/>
    <col min="11008" max="11008" width="10.5703125" customWidth="1"/>
    <col min="11009" max="11009" width="11.140625" customWidth="1"/>
    <col min="11010" max="11010" width="3.28515625" customWidth="1"/>
    <col min="11253" max="11254" width="4.28515625" customWidth="1"/>
    <col min="11255" max="11255" width="1.140625" customWidth="1"/>
    <col min="11256" max="11256" width="28.85546875" customWidth="1"/>
    <col min="11257" max="11257" width="5" customWidth="1"/>
    <col min="11258" max="11258" width="12.140625" customWidth="1"/>
    <col min="11259" max="11259" width="4.140625" customWidth="1"/>
    <col min="11260" max="11260" width="11.140625" customWidth="1"/>
    <col min="11261" max="11261" width="3.5703125" customWidth="1"/>
    <col min="11262" max="11262" width="10.85546875" customWidth="1"/>
    <col min="11263" max="11263" width="2.140625" customWidth="1"/>
    <col min="11264" max="11264" width="10.5703125" customWidth="1"/>
    <col min="11265" max="11265" width="11.140625" customWidth="1"/>
    <col min="11266" max="11266" width="3.28515625" customWidth="1"/>
    <col min="11509" max="11510" width="4.28515625" customWidth="1"/>
    <col min="11511" max="11511" width="1.140625" customWidth="1"/>
    <col min="11512" max="11512" width="28.85546875" customWidth="1"/>
    <col min="11513" max="11513" width="5" customWidth="1"/>
    <col min="11514" max="11514" width="12.140625" customWidth="1"/>
    <col min="11515" max="11515" width="4.140625" customWidth="1"/>
    <col min="11516" max="11516" width="11.140625" customWidth="1"/>
    <col min="11517" max="11517" width="3.5703125" customWidth="1"/>
    <col min="11518" max="11518" width="10.85546875" customWidth="1"/>
    <col min="11519" max="11519" width="2.140625" customWidth="1"/>
    <col min="11520" max="11520" width="10.5703125" customWidth="1"/>
    <col min="11521" max="11521" width="11.140625" customWidth="1"/>
    <col min="11522" max="11522" width="3.28515625" customWidth="1"/>
    <col min="11765" max="11766" width="4.28515625" customWidth="1"/>
    <col min="11767" max="11767" width="1.140625" customWidth="1"/>
    <col min="11768" max="11768" width="28.85546875" customWidth="1"/>
    <col min="11769" max="11769" width="5" customWidth="1"/>
    <col min="11770" max="11770" width="12.140625" customWidth="1"/>
    <col min="11771" max="11771" width="4.140625" customWidth="1"/>
    <col min="11772" max="11772" width="11.140625" customWidth="1"/>
    <col min="11773" max="11773" width="3.5703125" customWidth="1"/>
    <col min="11774" max="11774" width="10.85546875" customWidth="1"/>
    <col min="11775" max="11775" width="2.140625" customWidth="1"/>
    <col min="11776" max="11776" width="10.5703125" customWidth="1"/>
    <col min="11777" max="11777" width="11.140625" customWidth="1"/>
    <col min="11778" max="11778" width="3.28515625" customWidth="1"/>
    <col min="12021" max="12022" width="4.28515625" customWidth="1"/>
    <col min="12023" max="12023" width="1.140625" customWidth="1"/>
    <col min="12024" max="12024" width="28.85546875" customWidth="1"/>
    <col min="12025" max="12025" width="5" customWidth="1"/>
    <col min="12026" max="12026" width="12.140625" customWidth="1"/>
    <col min="12027" max="12027" width="4.140625" customWidth="1"/>
    <col min="12028" max="12028" width="11.140625" customWidth="1"/>
    <col min="12029" max="12029" width="3.5703125" customWidth="1"/>
    <col min="12030" max="12030" width="10.85546875" customWidth="1"/>
    <col min="12031" max="12031" width="2.140625" customWidth="1"/>
    <col min="12032" max="12032" width="10.5703125" customWidth="1"/>
    <col min="12033" max="12033" width="11.140625" customWidth="1"/>
    <col min="12034" max="12034" width="3.28515625" customWidth="1"/>
    <col min="12277" max="12278" width="4.28515625" customWidth="1"/>
    <col min="12279" max="12279" width="1.140625" customWidth="1"/>
    <col min="12280" max="12280" width="28.85546875" customWidth="1"/>
    <col min="12281" max="12281" width="5" customWidth="1"/>
    <col min="12282" max="12282" width="12.140625" customWidth="1"/>
    <col min="12283" max="12283" width="4.140625" customWidth="1"/>
    <col min="12284" max="12284" width="11.140625" customWidth="1"/>
    <col min="12285" max="12285" width="3.5703125" customWidth="1"/>
    <col min="12286" max="12286" width="10.85546875" customWidth="1"/>
    <col min="12287" max="12287" width="2.140625" customWidth="1"/>
    <col min="12288" max="12288" width="10.5703125" customWidth="1"/>
    <col min="12289" max="12289" width="11.140625" customWidth="1"/>
    <col min="12290" max="12290" width="3.28515625" customWidth="1"/>
    <col min="12533" max="12534" width="4.28515625" customWidth="1"/>
    <col min="12535" max="12535" width="1.140625" customWidth="1"/>
    <col min="12536" max="12536" width="28.85546875" customWidth="1"/>
    <col min="12537" max="12537" width="5" customWidth="1"/>
    <col min="12538" max="12538" width="12.140625" customWidth="1"/>
    <col min="12539" max="12539" width="4.140625" customWidth="1"/>
    <col min="12540" max="12540" width="11.140625" customWidth="1"/>
    <col min="12541" max="12541" width="3.5703125" customWidth="1"/>
    <col min="12542" max="12542" width="10.85546875" customWidth="1"/>
    <col min="12543" max="12543" width="2.140625" customWidth="1"/>
    <col min="12544" max="12544" width="10.5703125" customWidth="1"/>
    <col min="12545" max="12545" width="11.140625" customWidth="1"/>
    <col min="12546" max="12546" width="3.28515625" customWidth="1"/>
    <col min="12789" max="12790" width="4.28515625" customWidth="1"/>
    <col min="12791" max="12791" width="1.140625" customWidth="1"/>
    <col min="12792" max="12792" width="28.85546875" customWidth="1"/>
    <col min="12793" max="12793" width="5" customWidth="1"/>
    <col min="12794" max="12794" width="12.140625" customWidth="1"/>
    <col min="12795" max="12795" width="4.140625" customWidth="1"/>
    <col min="12796" max="12796" width="11.140625" customWidth="1"/>
    <col min="12797" max="12797" width="3.5703125" customWidth="1"/>
    <col min="12798" max="12798" width="10.85546875" customWidth="1"/>
    <col min="12799" max="12799" width="2.140625" customWidth="1"/>
    <col min="12800" max="12800" width="10.5703125" customWidth="1"/>
    <col min="12801" max="12801" width="11.140625" customWidth="1"/>
    <col min="12802" max="12802" width="3.28515625" customWidth="1"/>
    <col min="13045" max="13046" width="4.28515625" customWidth="1"/>
    <col min="13047" max="13047" width="1.140625" customWidth="1"/>
    <col min="13048" max="13048" width="28.85546875" customWidth="1"/>
    <col min="13049" max="13049" width="5" customWidth="1"/>
    <col min="13050" max="13050" width="12.140625" customWidth="1"/>
    <col min="13051" max="13051" width="4.140625" customWidth="1"/>
    <col min="13052" max="13052" width="11.140625" customWidth="1"/>
    <col min="13053" max="13053" width="3.5703125" customWidth="1"/>
    <col min="13054" max="13054" width="10.85546875" customWidth="1"/>
    <col min="13055" max="13055" width="2.140625" customWidth="1"/>
    <col min="13056" max="13056" width="10.5703125" customWidth="1"/>
    <col min="13057" max="13057" width="11.140625" customWidth="1"/>
    <col min="13058" max="13058" width="3.28515625" customWidth="1"/>
    <col min="13301" max="13302" width="4.28515625" customWidth="1"/>
    <col min="13303" max="13303" width="1.140625" customWidth="1"/>
    <col min="13304" max="13304" width="28.85546875" customWidth="1"/>
    <col min="13305" max="13305" width="5" customWidth="1"/>
    <col min="13306" max="13306" width="12.140625" customWidth="1"/>
    <col min="13307" max="13307" width="4.140625" customWidth="1"/>
    <col min="13308" max="13308" width="11.140625" customWidth="1"/>
    <col min="13309" max="13309" width="3.5703125" customWidth="1"/>
    <col min="13310" max="13310" width="10.85546875" customWidth="1"/>
    <col min="13311" max="13311" width="2.140625" customWidth="1"/>
    <col min="13312" max="13312" width="10.5703125" customWidth="1"/>
    <col min="13313" max="13313" width="11.140625" customWidth="1"/>
    <col min="13314" max="13314" width="3.28515625" customWidth="1"/>
    <col min="13557" max="13558" width="4.28515625" customWidth="1"/>
    <col min="13559" max="13559" width="1.140625" customWidth="1"/>
    <col min="13560" max="13560" width="28.85546875" customWidth="1"/>
    <col min="13561" max="13561" width="5" customWidth="1"/>
    <col min="13562" max="13562" width="12.140625" customWidth="1"/>
    <col min="13563" max="13563" width="4.140625" customWidth="1"/>
    <col min="13564" max="13564" width="11.140625" customWidth="1"/>
    <col min="13565" max="13565" width="3.5703125" customWidth="1"/>
    <col min="13566" max="13566" width="10.85546875" customWidth="1"/>
    <col min="13567" max="13567" width="2.140625" customWidth="1"/>
    <col min="13568" max="13568" width="10.5703125" customWidth="1"/>
    <col min="13569" max="13569" width="11.140625" customWidth="1"/>
    <col min="13570" max="13570" width="3.28515625" customWidth="1"/>
    <col min="13813" max="13814" width="4.28515625" customWidth="1"/>
    <col min="13815" max="13815" width="1.140625" customWidth="1"/>
    <col min="13816" max="13816" width="28.85546875" customWidth="1"/>
    <col min="13817" max="13817" width="5" customWidth="1"/>
    <col min="13818" max="13818" width="12.140625" customWidth="1"/>
    <col min="13819" max="13819" width="4.140625" customWidth="1"/>
    <col min="13820" max="13820" width="11.140625" customWidth="1"/>
    <col min="13821" max="13821" width="3.5703125" customWidth="1"/>
    <col min="13822" max="13822" width="10.85546875" customWidth="1"/>
    <col min="13823" max="13823" width="2.140625" customWidth="1"/>
    <col min="13824" max="13824" width="10.5703125" customWidth="1"/>
    <col min="13825" max="13825" width="11.140625" customWidth="1"/>
    <col min="13826" max="13826" width="3.28515625" customWidth="1"/>
    <col min="14069" max="14070" width="4.28515625" customWidth="1"/>
    <col min="14071" max="14071" width="1.140625" customWidth="1"/>
    <col min="14072" max="14072" width="28.85546875" customWidth="1"/>
    <col min="14073" max="14073" width="5" customWidth="1"/>
    <col min="14074" max="14074" width="12.140625" customWidth="1"/>
    <col min="14075" max="14075" width="4.140625" customWidth="1"/>
    <col min="14076" max="14076" width="11.140625" customWidth="1"/>
    <col min="14077" max="14077" width="3.5703125" customWidth="1"/>
    <col min="14078" max="14078" width="10.85546875" customWidth="1"/>
    <col min="14079" max="14079" width="2.140625" customWidth="1"/>
    <col min="14080" max="14080" width="10.5703125" customWidth="1"/>
    <col min="14081" max="14081" width="11.140625" customWidth="1"/>
    <col min="14082" max="14082" width="3.28515625" customWidth="1"/>
    <col min="14325" max="14326" width="4.28515625" customWidth="1"/>
    <col min="14327" max="14327" width="1.140625" customWidth="1"/>
    <col min="14328" max="14328" width="28.85546875" customWidth="1"/>
    <col min="14329" max="14329" width="5" customWidth="1"/>
    <col min="14330" max="14330" width="12.140625" customWidth="1"/>
    <col min="14331" max="14331" width="4.140625" customWidth="1"/>
    <col min="14332" max="14332" width="11.140625" customWidth="1"/>
    <col min="14333" max="14333" width="3.5703125" customWidth="1"/>
    <col min="14334" max="14334" width="10.85546875" customWidth="1"/>
    <col min="14335" max="14335" width="2.140625" customWidth="1"/>
    <col min="14336" max="14336" width="10.5703125" customWidth="1"/>
    <col min="14337" max="14337" width="11.140625" customWidth="1"/>
    <col min="14338" max="14338" width="3.28515625" customWidth="1"/>
    <col min="14581" max="14582" width="4.28515625" customWidth="1"/>
    <col min="14583" max="14583" width="1.140625" customWidth="1"/>
    <col min="14584" max="14584" width="28.85546875" customWidth="1"/>
    <col min="14585" max="14585" width="5" customWidth="1"/>
    <col min="14586" max="14586" width="12.140625" customWidth="1"/>
    <col min="14587" max="14587" width="4.140625" customWidth="1"/>
    <col min="14588" max="14588" width="11.140625" customWidth="1"/>
    <col min="14589" max="14589" width="3.5703125" customWidth="1"/>
    <col min="14590" max="14590" width="10.85546875" customWidth="1"/>
    <col min="14591" max="14591" width="2.140625" customWidth="1"/>
    <col min="14592" max="14592" width="10.5703125" customWidth="1"/>
    <col min="14593" max="14593" width="11.140625" customWidth="1"/>
    <col min="14594" max="14594" width="3.28515625" customWidth="1"/>
    <col min="14837" max="14838" width="4.28515625" customWidth="1"/>
    <col min="14839" max="14839" width="1.140625" customWidth="1"/>
    <col min="14840" max="14840" width="28.85546875" customWidth="1"/>
    <col min="14841" max="14841" width="5" customWidth="1"/>
    <col min="14842" max="14842" width="12.140625" customWidth="1"/>
    <col min="14843" max="14843" width="4.140625" customWidth="1"/>
    <col min="14844" max="14844" width="11.140625" customWidth="1"/>
    <col min="14845" max="14845" width="3.5703125" customWidth="1"/>
    <col min="14846" max="14846" width="10.85546875" customWidth="1"/>
    <col min="14847" max="14847" width="2.140625" customWidth="1"/>
    <col min="14848" max="14848" width="10.5703125" customWidth="1"/>
    <col min="14849" max="14849" width="11.140625" customWidth="1"/>
    <col min="14850" max="14850" width="3.28515625" customWidth="1"/>
    <col min="15093" max="15094" width="4.28515625" customWidth="1"/>
    <col min="15095" max="15095" width="1.140625" customWidth="1"/>
    <col min="15096" max="15096" width="28.85546875" customWidth="1"/>
    <col min="15097" max="15097" width="5" customWidth="1"/>
    <col min="15098" max="15098" width="12.140625" customWidth="1"/>
    <col min="15099" max="15099" width="4.140625" customWidth="1"/>
    <col min="15100" max="15100" width="11.140625" customWidth="1"/>
    <col min="15101" max="15101" width="3.5703125" customWidth="1"/>
    <col min="15102" max="15102" width="10.85546875" customWidth="1"/>
    <col min="15103" max="15103" width="2.140625" customWidth="1"/>
    <col min="15104" max="15104" width="10.5703125" customWidth="1"/>
    <col min="15105" max="15105" width="11.140625" customWidth="1"/>
    <col min="15106" max="15106" width="3.28515625" customWidth="1"/>
    <col min="15349" max="15350" width="4.28515625" customWidth="1"/>
    <col min="15351" max="15351" width="1.140625" customWidth="1"/>
    <col min="15352" max="15352" width="28.85546875" customWidth="1"/>
    <col min="15353" max="15353" width="5" customWidth="1"/>
    <col min="15354" max="15354" width="12.140625" customWidth="1"/>
    <col min="15355" max="15355" width="4.140625" customWidth="1"/>
    <col min="15356" max="15356" width="11.140625" customWidth="1"/>
    <col min="15357" max="15357" width="3.5703125" customWidth="1"/>
    <col min="15358" max="15358" width="10.85546875" customWidth="1"/>
    <col min="15359" max="15359" width="2.140625" customWidth="1"/>
    <col min="15360" max="15360" width="10.5703125" customWidth="1"/>
    <col min="15361" max="15361" width="11.140625" customWidth="1"/>
    <col min="15362" max="15362" width="3.28515625" customWidth="1"/>
    <col min="15605" max="15606" width="4.28515625" customWidth="1"/>
    <col min="15607" max="15607" width="1.140625" customWidth="1"/>
    <col min="15608" max="15608" width="28.85546875" customWidth="1"/>
    <col min="15609" max="15609" width="5" customWidth="1"/>
    <col min="15610" max="15610" width="12.140625" customWidth="1"/>
    <col min="15611" max="15611" width="4.140625" customWidth="1"/>
    <col min="15612" max="15612" width="11.140625" customWidth="1"/>
    <col min="15613" max="15613" width="3.5703125" customWidth="1"/>
    <col min="15614" max="15614" width="10.85546875" customWidth="1"/>
    <col min="15615" max="15615" width="2.140625" customWidth="1"/>
    <col min="15616" max="15616" width="10.5703125" customWidth="1"/>
    <col min="15617" max="15617" width="11.140625" customWidth="1"/>
    <col min="15618" max="15618" width="3.28515625" customWidth="1"/>
    <col min="15861" max="15862" width="4.28515625" customWidth="1"/>
    <col min="15863" max="15863" width="1.140625" customWidth="1"/>
    <col min="15864" max="15864" width="28.85546875" customWidth="1"/>
    <col min="15865" max="15865" width="5" customWidth="1"/>
    <col min="15866" max="15866" width="12.140625" customWidth="1"/>
    <col min="15867" max="15867" width="4.140625" customWidth="1"/>
    <col min="15868" max="15868" width="11.140625" customWidth="1"/>
    <col min="15869" max="15869" width="3.5703125" customWidth="1"/>
    <col min="15870" max="15870" width="10.85546875" customWidth="1"/>
    <col min="15871" max="15871" width="2.140625" customWidth="1"/>
    <col min="15872" max="15872" width="10.5703125" customWidth="1"/>
    <col min="15873" max="15873" width="11.140625" customWidth="1"/>
    <col min="15874" max="15874" width="3.28515625" customWidth="1"/>
    <col min="16117" max="16118" width="4.28515625" customWidth="1"/>
    <col min="16119" max="16119" width="1.140625" customWidth="1"/>
    <col min="16120" max="16120" width="28.85546875" customWidth="1"/>
    <col min="16121" max="16121" width="5" customWidth="1"/>
    <col min="16122" max="16122" width="12.140625" customWidth="1"/>
    <col min="16123" max="16123" width="4.140625" customWidth="1"/>
    <col min="16124" max="16124" width="11.140625" customWidth="1"/>
    <col min="16125" max="16125" width="3.5703125" customWidth="1"/>
    <col min="16126" max="16126" width="10.85546875" customWidth="1"/>
    <col min="16127" max="16127" width="2.140625" customWidth="1"/>
    <col min="16128" max="16128" width="10.5703125" customWidth="1"/>
    <col min="16129" max="16129" width="11.140625" customWidth="1"/>
    <col min="16130" max="16130" width="3.28515625" customWidth="1"/>
  </cols>
  <sheetData>
    <row r="1" spans="2:10" x14ac:dyDescent="0.25">
      <c r="H1"/>
    </row>
    <row r="2" spans="2:10" ht="20.25" x14ac:dyDescent="0.3">
      <c r="B2" s="62" t="s">
        <v>2</v>
      </c>
    </row>
    <row r="3" spans="2:10" ht="15.75" customHeight="1" x14ac:dyDescent="0.25">
      <c r="B3" s="64" t="s">
        <v>261</v>
      </c>
      <c r="C3" s="63"/>
      <c r="D3" s="63"/>
      <c r="E3" s="63"/>
      <c r="F3" s="63"/>
      <c r="G3" s="63"/>
      <c r="H3" s="77"/>
      <c r="I3" s="63"/>
      <c r="J3" s="64" t="s">
        <v>5</v>
      </c>
    </row>
    <row r="4" spans="2:10" ht="60" x14ac:dyDescent="0.25">
      <c r="D4" s="137" t="s">
        <v>3</v>
      </c>
      <c r="E4" s="137"/>
      <c r="F4" s="137"/>
      <c r="G4" s="79"/>
      <c r="H4" s="80" t="s">
        <v>61</v>
      </c>
      <c r="I4" s="79"/>
      <c r="J4" s="80" t="s">
        <v>60</v>
      </c>
    </row>
    <row r="5" spans="2:10" ht="17.25" customHeight="1" x14ac:dyDescent="0.25">
      <c r="D5" s="81" t="s">
        <v>6</v>
      </c>
      <c r="E5" s="2"/>
      <c r="F5" s="82" t="s">
        <v>7</v>
      </c>
      <c r="G5" s="5"/>
      <c r="J5" s="82" t="s">
        <v>7</v>
      </c>
    </row>
    <row r="7" spans="2:10" x14ac:dyDescent="0.25">
      <c r="B7" s="78" t="s">
        <v>45</v>
      </c>
    </row>
    <row r="8" spans="2:10" x14ac:dyDescent="0.25">
      <c r="B8" t="s">
        <v>46</v>
      </c>
      <c r="D8" s="83">
        <v>45000</v>
      </c>
      <c r="E8" s="83"/>
      <c r="F8" s="83">
        <v>65800</v>
      </c>
      <c r="H8" s="11">
        <v>1</v>
      </c>
      <c r="J8" s="1">
        <f>+F8*H8</f>
        <v>65800</v>
      </c>
    </row>
    <row r="9" spans="2:10" x14ac:dyDescent="0.25">
      <c r="B9" t="s">
        <v>47</v>
      </c>
      <c r="D9" s="83">
        <v>45000</v>
      </c>
      <c r="E9" s="83"/>
      <c r="F9" s="83">
        <v>60000</v>
      </c>
      <c r="H9" s="11">
        <v>0.85</v>
      </c>
      <c r="J9" s="1">
        <f t="shared" ref="J9:J11" si="0">+F9*H9</f>
        <v>51000</v>
      </c>
    </row>
    <row r="10" spans="2:10" x14ac:dyDescent="0.25">
      <c r="B10" t="s">
        <v>48</v>
      </c>
      <c r="D10" s="83">
        <v>35000</v>
      </c>
      <c r="E10" s="83"/>
      <c r="F10" s="83">
        <v>40000</v>
      </c>
      <c r="H10" s="11">
        <v>0.5</v>
      </c>
      <c r="J10" s="1">
        <f t="shared" si="0"/>
        <v>20000</v>
      </c>
    </row>
    <row r="11" spans="2:10" x14ac:dyDescent="0.25">
      <c r="B11" t="s">
        <v>49</v>
      </c>
      <c r="D11" s="84">
        <v>10000</v>
      </c>
      <c r="E11" s="83"/>
      <c r="F11" s="84">
        <v>9000</v>
      </c>
      <c r="H11" s="11">
        <v>0</v>
      </c>
      <c r="J11" s="1">
        <f t="shared" si="0"/>
        <v>0</v>
      </c>
    </row>
    <row r="12" spans="2:10" x14ac:dyDescent="0.25">
      <c r="B12" t="s">
        <v>50</v>
      </c>
      <c r="D12" s="83">
        <f>SUM(D8:D11)</f>
        <v>135000</v>
      </c>
      <c r="E12" s="83"/>
      <c r="F12" s="83">
        <f>SUM(F8:F11)</f>
        <v>174800</v>
      </c>
      <c r="H12" s="12"/>
    </row>
    <row r="13" spans="2:10" x14ac:dyDescent="0.25">
      <c r="D13" s="83"/>
      <c r="E13" s="83"/>
      <c r="F13" s="83"/>
      <c r="H13" s="12"/>
    </row>
    <row r="14" spans="2:10" x14ac:dyDescent="0.25">
      <c r="B14" s="78" t="s">
        <v>51</v>
      </c>
      <c r="D14" s="83"/>
      <c r="E14" s="83"/>
      <c r="F14" s="83"/>
      <c r="H14" s="12"/>
    </row>
    <row r="15" spans="2:10" x14ac:dyDescent="0.25">
      <c r="B15" t="s">
        <v>52</v>
      </c>
      <c r="D15" s="83">
        <v>2500000</v>
      </c>
      <c r="E15" s="83"/>
      <c r="F15" s="83">
        <v>2500000</v>
      </c>
      <c r="H15" s="11"/>
    </row>
    <row r="16" spans="2:10" x14ac:dyDescent="0.25">
      <c r="B16" t="s">
        <v>53</v>
      </c>
      <c r="D16" s="83">
        <v>450000</v>
      </c>
      <c r="E16" s="83"/>
      <c r="F16" s="83">
        <v>550000</v>
      </c>
      <c r="H16" s="11"/>
    </row>
    <row r="17" spans="2:10" x14ac:dyDescent="0.25">
      <c r="B17" t="s">
        <v>54</v>
      </c>
      <c r="D17" s="84">
        <v>50000</v>
      </c>
      <c r="E17" s="83"/>
      <c r="F17" s="84">
        <v>75000</v>
      </c>
      <c r="H17" s="11"/>
    </row>
    <row r="18" spans="2:10" x14ac:dyDescent="0.25">
      <c r="B18" t="s">
        <v>55</v>
      </c>
      <c r="D18" s="83">
        <f>SUM(D15:D17)</f>
        <v>3000000</v>
      </c>
      <c r="E18" s="83"/>
      <c r="F18" s="83">
        <f>SUM(F15:F17)</f>
        <v>3125000</v>
      </c>
      <c r="H18" s="12"/>
    </row>
    <row r="19" spans="2:10" x14ac:dyDescent="0.25">
      <c r="B19" t="s">
        <v>56</v>
      </c>
      <c r="D19" s="84">
        <v>-300000</v>
      </c>
      <c r="E19" s="83"/>
      <c r="F19" s="84">
        <v>-365000</v>
      </c>
      <c r="H19" s="12"/>
    </row>
    <row r="20" spans="2:10" x14ac:dyDescent="0.25">
      <c r="B20" t="s">
        <v>57</v>
      </c>
      <c r="D20" s="83">
        <f>SUM(D18:D19)</f>
        <v>2700000</v>
      </c>
      <c r="E20" s="83"/>
      <c r="F20" s="83">
        <f>SUM(F18:F19)</f>
        <v>2760000</v>
      </c>
      <c r="H20" s="11">
        <v>0.5</v>
      </c>
      <c r="J20" s="1">
        <f t="shared" ref="J20" si="1">+F20*H20</f>
        <v>1380000</v>
      </c>
    </row>
    <row r="21" spans="2:10" x14ac:dyDescent="0.25">
      <c r="D21" s="83"/>
      <c r="E21" s="83"/>
      <c r="F21" s="83"/>
      <c r="H21" s="12"/>
    </row>
    <row r="22" spans="2:10" x14ac:dyDescent="0.25">
      <c r="B22" t="s">
        <v>58</v>
      </c>
      <c r="D22" s="83">
        <v>200000</v>
      </c>
      <c r="E22" s="83"/>
      <c r="F22" s="83">
        <v>250000</v>
      </c>
      <c r="H22" s="11">
        <v>0.5</v>
      </c>
      <c r="J22" s="1">
        <f t="shared" ref="J22" si="2">+F22*H22</f>
        <v>125000</v>
      </c>
    </row>
    <row r="23" spans="2:10" x14ac:dyDescent="0.25">
      <c r="D23" s="83"/>
      <c r="E23" s="83"/>
      <c r="F23" s="83"/>
    </row>
    <row r="24" spans="2:10" ht="15.75" thickBot="1" x14ac:dyDescent="0.3">
      <c r="B24" t="s">
        <v>59</v>
      </c>
      <c r="D24" s="85">
        <f>+D22+D20+D12</f>
        <v>3035000</v>
      </c>
      <c r="E24" s="83"/>
      <c r="F24" s="85">
        <f>+F22+F20+F12</f>
        <v>3184800</v>
      </c>
      <c r="I24" s="13" t="s">
        <v>62</v>
      </c>
      <c r="J24" s="10">
        <f>SUM(J6:J22)</f>
        <v>1641800</v>
      </c>
    </row>
    <row r="25" spans="2:10" ht="15.75" thickTop="1" x14ac:dyDescent="0.25">
      <c r="D25" s="6"/>
      <c r="E25" s="6"/>
      <c r="F25" s="6"/>
    </row>
    <row r="26" spans="2:10" x14ac:dyDescent="0.25">
      <c r="J26" s="13" t="s">
        <v>254</v>
      </c>
    </row>
    <row r="159" spans="4:6" x14ac:dyDescent="0.25">
      <c r="D159" s="8"/>
      <c r="E159" s="9"/>
      <c r="F159" s="9"/>
    </row>
    <row r="160" spans="4:6" x14ac:dyDescent="0.25">
      <c r="D160" s="8"/>
      <c r="E160" s="9"/>
      <c r="F160" s="9"/>
    </row>
    <row r="161" spans="4:6" x14ac:dyDescent="0.25">
      <c r="E161" s="9"/>
    </row>
    <row r="162" spans="4:6" x14ac:dyDescent="0.25">
      <c r="D162" s="8"/>
      <c r="E162" s="9"/>
      <c r="F162" s="9"/>
    </row>
    <row r="163" spans="4:6" x14ac:dyDescent="0.25">
      <c r="D163" s="8"/>
      <c r="E163" s="9"/>
      <c r="F163" s="9"/>
    </row>
    <row r="164" spans="4:6" x14ac:dyDescent="0.25">
      <c r="D164" s="8"/>
      <c r="E164" s="9"/>
      <c r="F164" s="9"/>
    </row>
    <row r="165" spans="4:6" x14ac:dyDescent="0.25">
      <c r="D165" s="8"/>
      <c r="E165" s="9"/>
      <c r="F165" s="9"/>
    </row>
    <row r="166" spans="4:6" x14ac:dyDescent="0.25">
      <c r="D166" s="8"/>
      <c r="E166" s="9"/>
      <c r="F166" s="9"/>
    </row>
    <row r="167" spans="4:6" x14ac:dyDescent="0.25">
      <c r="D167" s="8"/>
      <c r="E167" s="9"/>
      <c r="F167" s="9"/>
    </row>
    <row r="168" spans="4:6" x14ac:dyDescent="0.25">
      <c r="D168" s="8"/>
      <c r="E168" s="9"/>
      <c r="F168" s="9"/>
    </row>
    <row r="169" spans="4:6" x14ac:dyDescent="0.25">
      <c r="D169" s="8"/>
      <c r="E169" s="9"/>
      <c r="F169" s="9"/>
    </row>
    <row r="170" spans="4:6" x14ac:dyDescent="0.25">
      <c r="D170" s="8"/>
      <c r="E170" s="9"/>
      <c r="F170" s="9"/>
    </row>
    <row r="171" spans="4:6" x14ac:dyDescent="0.25">
      <c r="D171" s="8"/>
      <c r="E171" s="9"/>
      <c r="F171" s="9"/>
    </row>
    <row r="172" spans="4:6" x14ac:dyDescent="0.25">
      <c r="D172" s="8"/>
      <c r="E172" s="9"/>
      <c r="F172" s="9"/>
    </row>
    <row r="173" spans="4:6" x14ac:dyDescent="0.25">
      <c r="D173" s="8"/>
      <c r="E173" s="9"/>
      <c r="F173" s="9"/>
    </row>
    <row r="174" spans="4:6" x14ac:dyDescent="0.25">
      <c r="D174" s="8"/>
      <c r="E174" s="9"/>
      <c r="F174" s="9"/>
    </row>
    <row r="175" spans="4:6" x14ac:dyDescent="0.25">
      <c r="D175" s="8"/>
      <c r="E175" s="9"/>
      <c r="F175" s="9"/>
    </row>
    <row r="176" spans="4:6" x14ac:dyDescent="0.25">
      <c r="D176" s="8"/>
      <c r="E176" s="9"/>
      <c r="F176" s="9"/>
    </row>
    <row r="177" spans="4:6" x14ac:dyDescent="0.25">
      <c r="D177" s="8"/>
      <c r="E177" s="9"/>
      <c r="F177" s="9"/>
    </row>
    <row r="178" spans="4:6" x14ac:dyDescent="0.25">
      <c r="D178" s="8"/>
      <c r="E178" s="9"/>
      <c r="F178" s="9"/>
    </row>
    <row r="179" spans="4:6" x14ac:dyDescent="0.25">
      <c r="D179" s="8"/>
      <c r="E179" s="9"/>
      <c r="F179" s="9"/>
    </row>
    <row r="180" spans="4:6" x14ac:dyDescent="0.25">
      <c r="D180" s="8"/>
      <c r="E180" s="9"/>
      <c r="F180" s="9"/>
    </row>
    <row r="181" spans="4:6" x14ac:dyDescent="0.25">
      <c r="D181" s="8"/>
      <c r="E181" s="9"/>
      <c r="F181" s="9"/>
    </row>
    <row r="182" spans="4:6" x14ac:dyDescent="0.25">
      <c r="D182" s="8"/>
      <c r="E182" s="9"/>
      <c r="F182" s="9"/>
    </row>
    <row r="183" spans="4:6" x14ac:dyDescent="0.25">
      <c r="D183" s="8"/>
      <c r="E183" s="9"/>
      <c r="F183" s="9"/>
    </row>
    <row r="184" spans="4:6" x14ac:dyDescent="0.25">
      <c r="D184" s="8"/>
      <c r="E184" s="9"/>
      <c r="F184" s="9"/>
    </row>
    <row r="185" spans="4:6" x14ac:dyDescent="0.25">
      <c r="D185" s="8"/>
      <c r="E185" s="9"/>
      <c r="F185" s="9"/>
    </row>
    <row r="186" spans="4:6" x14ac:dyDescent="0.25">
      <c r="D186" s="8"/>
      <c r="E186" s="9"/>
      <c r="F186" s="9"/>
    </row>
    <row r="187" spans="4:6" x14ac:dyDescent="0.25">
      <c r="D187" s="8"/>
      <c r="E187" s="9"/>
      <c r="F187" s="9"/>
    </row>
    <row r="188" spans="4:6" x14ac:dyDescent="0.25">
      <c r="D188" s="8"/>
      <c r="E188" s="9"/>
      <c r="F188" s="9"/>
    </row>
    <row r="189" spans="4:6" x14ac:dyDescent="0.25">
      <c r="D189" s="8"/>
      <c r="E189" s="9"/>
      <c r="F189" s="9"/>
    </row>
    <row r="190" spans="4:6" x14ac:dyDescent="0.25">
      <c r="D190" s="8"/>
      <c r="E190" s="9"/>
      <c r="F190" s="9"/>
    </row>
    <row r="191" spans="4:6" x14ac:dyDescent="0.25">
      <c r="D191" s="8"/>
      <c r="E191" s="9"/>
      <c r="F191" s="9"/>
    </row>
    <row r="192" spans="4:6" x14ac:dyDescent="0.25">
      <c r="D192" s="8"/>
      <c r="E192" s="9"/>
      <c r="F192" s="9"/>
    </row>
    <row r="193" spans="4:6" x14ac:dyDescent="0.25">
      <c r="D193" s="9"/>
      <c r="E193" s="9"/>
      <c r="F193" s="9"/>
    </row>
    <row r="194" spans="4:6" x14ac:dyDescent="0.25">
      <c r="D194" s="9"/>
      <c r="E194" s="9"/>
      <c r="F194" s="9"/>
    </row>
    <row r="195" spans="4:6" x14ac:dyDescent="0.25">
      <c r="D195" s="9"/>
      <c r="E195" s="9"/>
      <c r="F195" s="9"/>
    </row>
    <row r="196" spans="4:6" x14ac:dyDescent="0.25">
      <c r="D196" s="9"/>
      <c r="E196" s="9"/>
      <c r="F196" s="9"/>
    </row>
    <row r="197" spans="4:6" x14ac:dyDescent="0.25">
      <c r="D197" s="9"/>
      <c r="E197" s="9"/>
      <c r="F197" s="9"/>
    </row>
    <row r="198" spans="4:6" x14ac:dyDescent="0.25">
      <c r="D198" s="9"/>
      <c r="E198" s="9"/>
      <c r="F198" s="9"/>
    </row>
    <row r="199" spans="4:6" x14ac:dyDescent="0.25">
      <c r="D199" s="9"/>
      <c r="E199" s="9"/>
      <c r="F199" s="9"/>
    </row>
    <row r="200" spans="4:6" x14ac:dyDescent="0.25">
      <c r="D200" s="9"/>
      <c r="E200" s="9"/>
      <c r="F200" s="9"/>
    </row>
    <row r="201" spans="4:6" x14ac:dyDescent="0.25">
      <c r="D201" s="9"/>
      <c r="E201" s="9"/>
      <c r="F201" s="9"/>
    </row>
    <row r="202" spans="4:6" x14ac:dyDescent="0.25">
      <c r="D202" s="9"/>
      <c r="E202" s="9"/>
      <c r="F202" s="9"/>
    </row>
    <row r="203" spans="4:6" x14ac:dyDescent="0.25">
      <c r="D203" s="9"/>
      <c r="E203" s="9"/>
      <c r="F203" s="9"/>
    </row>
    <row r="204" spans="4:6" x14ac:dyDescent="0.25">
      <c r="D204" s="9"/>
      <c r="E204" s="9"/>
      <c r="F204" s="9"/>
    </row>
    <row r="205" spans="4:6" x14ac:dyDescent="0.25">
      <c r="D205" s="9"/>
      <c r="E205" s="9"/>
      <c r="F205" s="9"/>
    </row>
    <row r="206" spans="4:6" x14ac:dyDescent="0.25">
      <c r="D206" s="9"/>
      <c r="E206" s="9"/>
      <c r="F206" s="9"/>
    </row>
    <row r="207" spans="4:6" x14ac:dyDescent="0.25">
      <c r="D207" s="9"/>
      <c r="E207" s="9"/>
      <c r="F207" s="9"/>
    </row>
    <row r="208" spans="4:6" x14ac:dyDescent="0.25">
      <c r="D208" s="9"/>
      <c r="E208" s="9"/>
      <c r="F208" s="9"/>
    </row>
    <row r="209" spans="4:6" x14ac:dyDescent="0.25">
      <c r="D209" s="9"/>
      <c r="E209" s="9"/>
      <c r="F209" s="9"/>
    </row>
    <row r="210" spans="4:6" x14ac:dyDescent="0.25">
      <c r="D210" s="9"/>
      <c r="E210" s="9"/>
      <c r="F210" s="9"/>
    </row>
    <row r="211" spans="4:6" x14ac:dyDescent="0.25">
      <c r="D211" s="9"/>
      <c r="E211" s="9"/>
      <c r="F211" s="9"/>
    </row>
    <row r="212" spans="4:6" x14ac:dyDescent="0.25">
      <c r="D212" s="9"/>
      <c r="E212" s="9"/>
      <c r="F212" s="9"/>
    </row>
    <row r="213" spans="4:6" x14ac:dyDescent="0.25">
      <c r="D213" s="9"/>
      <c r="E213" s="9"/>
      <c r="F213" s="9"/>
    </row>
    <row r="214" spans="4:6" x14ac:dyDescent="0.25">
      <c r="D214" s="9"/>
      <c r="E214" s="9"/>
      <c r="F214" s="9"/>
    </row>
    <row r="215" spans="4:6" x14ac:dyDescent="0.25">
      <c r="D215" s="9"/>
      <c r="E215" s="9"/>
      <c r="F215" s="9"/>
    </row>
    <row r="216" spans="4:6" x14ac:dyDescent="0.25">
      <c r="D216" s="9"/>
      <c r="E216" s="9"/>
      <c r="F216" s="9"/>
    </row>
    <row r="217" spans="4:6" x14ac:dyDescent="0.25">
      <c r="D217" s="9"/>
      <c r="E217" s="9"/>
      <c r="F217" s="9"/>
    </row>
    <row r="218" spans="4:6" x14ac:dyDescent="0.25">
      <c r="D218" s="9"/>
      <c r="E218" s="9"/>
      <c r="F218" s="9"/>
    </row>
    <row r="219" spans="4:6" x14ac:dyDescent="0.25">
      <c r="D219" s="9"/>
      <c r="E219" s="9"/>
      <c r="F219" s="9"/>
    </row>
    <row r="220" spans="4:6" x14ac:dyDescent="0.25">
      <c r="D220" s="9"/>
      <c r="E220" s="9"/>
      <c r="F220" s="9"/>
    </row>
    <row r="221" spans="4:6" x14ac:dyDescent="0.25">
      <c r="D221" s="9"/>
      <c r="E221" s="9"/>
      <c r="F221" s="9"/>
    </row>
    <row r="222" spans="4:6" x14ac:dyDescent="0.25">
      <c r="D222" s="9"/>
      <c r="E222" s="9"/>
      <c r="F222" s="9"/>
    </row>
    <row r="223" spans="4:6" x14ac:dyDescent="0.25">
      <c r="D223" s="9"/>
      <c r="E223" s="9"/>
      <c r="F223" s="9"/>
    </row>
    <row r="224" spans="4:6" x14ac:dyDescent="0.25">
      <c r="D224" s="9"/>
      <c r="E224" s="9"/>
      <c r="F224" s="9"/>
    </row>
    <row r="225" spans="4:6" x14ac:dyDescent="0.25">
      <c r="D225" s="9"/>
      <c r="E225" s="9"/>
      <c r="F225" s="9"/>
    </row>
    <row r="226" spans="4:6" x14ac:dyDescent="0.25">
      <c r="D226" s="9"/>
      <c r="E226" s="9"/>
      <c r="F226" s="9"/>
    </row>
    <row r="227" spans="4:6" x14ac:dyDescent="0.25">
      <c r="D227" s="9"/>
      <c r="E227" s="9"/>
      <c r="F227" s="9"/>
    </row>
    <row r="228" spans="4:6" x14ac:dyDescent="0.25">
      <c r="D228" s="9"/>
      <c r="E228" s="9"/>
      <c r="F228" s="9"/>
    </row>
    <row r="229" spans="4:6" x14ac:dyDescent="0.25">
      <c r="D229" s="9"/>
      <c r="E229" s="9"/>
      <c r="F229" s="9"/>
    </row>
    <row r="230" spans="4:6" x14ac:dyDescent="0.25">
      <c r="D230" s="9"/>
      <c r="E230" s="9"/>
      <c r="F230" s="9"/>
    </row>
    <row r="231" spans="4:6" x14ac:dyDescent="0.25">
      <c r="D231" s="9"/>
      <c r="E231" s="9"/>
      <c r="F231" s="9"/>
    </row>
    <row r="232" spans="4:6" x14ac:dyDescent="0.25">
      <c r="D232" s="9"/>
      <c r="E232" s="9"/>
      <c r="F232" s="9"/>
    </row>
    <row r="233" spans="4:6" x14ac:dyDescent="0.25">
      <c r="D233" s="9"/>
      <c r="E233" s="9"/>
      <c r="F233" s="9"/>
    </row>
    <row r="234" spans="4:6" x14ac:dyDescent="0.25">
      <c r="D234" s="9"/>
      <c r="E234" s="9"/>
      <c r="F234" s="9"/>
    </row>
    <row r="235" spans="4:6" x14ac:dyDescent="0.25">
      <c r="D235" s="9"/>
      <c r="E235" s="9"/>
      <c r="F235" s="9"/>
    </row>
    <row r="236" spans="4:6" x14ac:dyDescent="0.25">
      <c r="D236" s="9"/>
      <c r="E236" s="9"/>
      <c r="F236" s="9"/>
    </row>
    <row r="237" spans="4:6" x14ac:dyDescent="0.25">
      <c r="D237" s="9"/>
      <c r="E237" s="9"/>
      <c r="F237" s="9"/>
    </row>
    <row r="238" spans="4:6" x14ac:dyDescent="0.25">
      <c r="D238" s="9"/>
      <c r="E238" s="9"/>
      <c r="F238" s="9"/>
    </row>
    <row r="239" spans="4:6" x14ac:dyDescent="0.25">
      <c r="D239" s="9"/>
      <c r="E239" s="9"/>
      <c r="F239" s="9"/>
    </row>
    <row r="240" spans="4:6" x14ac:dyDescent="0.25">
      <c r="D240" s="9"/>
      <c r="E240" s="9"/>
      <c r="F240" s="9"/>
    </row>
    <row r="241" spans="4:6" x14ac:dyDescent="0.25">
      <c r="D241" s="9"/>
      <c r="E241" s="9"/>
      <c r="F241" s="9"/>
    </row>
    <row r="242" spans="4:6" x14ac:dyDescent="0.25">
      <c r="D242" s="9"/>
      <c r="E242" s="9"/>
      <c r="F242" s="9"/>
    </row>
    <row r="243" spans="4:6" x14ac:dyDescent="0.25">
      <c r="D243" s="9"/>
      <c r="E243" s="9"/>
      <c r="F243" s="9"/>
    </row>
    <row r="244" spans="4:6" x14ac:dyDescent="0.25">
      <c r="D244" s="9"/>
      <c r="E244" s="9"/>
      <c r="F244" s="9"/>
    </row>
    <row r="245" spans="4:6" x14ac:dyDescent="0.25">
      <c r="D245" s="9"/>
      <c r="E245" s="9"/>
      <c r="F245" s="9"/>
    </row>
    <row r="246" spans="4:6" x14ac:dyDescent="0.25">
      <c r="D246" s="9"/>
      <c r="E246" s="9"/>
      <c r="F246" s="9"/>
    </row>
    <row r="247" spans="4:6" x14ac:dyDescent="0.25">
      <c r="D247" s="9"/>
      <c r="E247" s="9"/>
      <c r="F247" s="9"/>
    </row>
    <row r="248" spans="4:6" x14ac:dyDescent="0.25">
      <c r="D248" s="9"/>
      <c r="E248" s="9"/>
      <c r="F248" s="9"/>
    </row>
    <row r="249" spans="4:6" x14ac:dyDescent="0.25">
      <c r="D249" s="9"/>
      <c r="E249" s="9"/>
      <c r="F249" s="9"/>
    </row>
    <row r="250" spans="4:6" x14ac:dyDescent="0.25">
      <c r="D250" s="9"/>
      <c r="E250" s="9"/>
      <c r="F250" s="9"/>
    </row>
    <row r="251" spans="4:6" x14ac:dyDescent="0.25">
      <c r="D251" s="9"/>
      <c r="E251" s="9"/>
      <c r="F251" s="9"/>
    </row>
    <row r="252" spans="4:6" x14ac:dyDescent="0.25">
      <c r="D252" s="9"/>
      <c r="E252" s="9"/>
      <c r="F252" s="9"/>
    </row>
    <row r="253" spans="4:6" x14ac:dyDescent="0.25">
      <c r="D253" s="9"/>
      <c r="E253" s="9"/>
      <c r="F253" s="9"/>
    </row>
    <row r="254" spans="4:6" x14ac:dyDescent="0.25">
      <c r="D254" s="9"/>
      <c r="E254" s="9"/>
      <c r="F254" s="9"/>
    </row>
    <row r="255" spans="4:6" x14ac:dyDescent="0.25">
      <c r="D255" s="9"/>
      <c r="E255" s="9"/>
      <c r="F255" s="9"/>
    </row>
    <row r="256" spans="4:6" x14ac:dyDescent="0.25">
      <c r="D256" s="9"/>
      <c r="E256" s="9"/>
      <c r="F256" s="9"/>
    </row>
    <row r="257" spans="4:6" x14ac:dyDescent="0.25">
      <c r="D257" s="9"/>
      <c r="E257" s="9"/>
      <c r="F257" s="9"/>
    </row>
    <row r="258" spans="4:6" x14ac:dyDescent="0.25">
      <c r="D258" s="9"/>
      <c r="E258" s="9"/>
      <c r="F258" s="9"/>
    </row>
    <row r="259" spans="4:6" x14ac:dyDescent="0.25">
      <c r="D259" s="9"/>
      <c r="E259" s="9"/>
      <c r="F259" s="9"/>
    </row>
    <row r="260" spans="4:6" x14ac:dyDescent="0.25">
      <c r="D260" s="9"/>
      <c r="E260" s="9"/>
      <c r="F260" s="9"/>
    </row>
    <row r="261" spans="4:6" x14ac:dyDescent="0.25">
      <c r="D261" s="9"/>
      <c r="E261" s="9"/>
      <c r="F261" s="9"/>
    </row>
    <row r="262" spans="4:6" x14ac:dyDescent="0.25">
      <c r="D262" s="9"/>
      <c r="E262" s="9"/>
      <c r="F262" s="9"/>
    </row>
    <row r="263" spans="4:6" x14ac:dyDescent="0.25">
      <c r="D263" s="9"/>
      <c r="E263" s="9"/>
      <c r="F263" s="9"/>
    </row>
    <row r="264" spans="4:6" x14ac:dyDescent="0.25">
      <c r="D264" s="9"/>
      <c r="E264" s="9"/>
      <c r="F264" s="9"/>
    </row>
    <row r="265" spans="4:6" x14ac:dyDescent="0.25">
      <c r="D265" s="9"/>
      <c r="E265" s="9"/>
      <c r="F265" s="9"/>
    </row>
    <row r="266" spans="4:6" x14ac:dyDescent="0.25">
      <c r="D266" s="9"/>
      <c r="E266" s="9"/>
      <c r="F266" s="9"/>
    </row>
    <row r="267" spans="4:6" x14ac:dyDescent="0.25">
      <c r="D267" s="9"/>
      <c r="E267" s="9"/>
      <c r="F267" s="9"/>
    </row>
    <row r="268" spans="4:6" x14ac:dyDescent="0.25">
      <c r="D268" s="9"/>
      <c r="E268" s="9"/>
      <c r="F268" s="9"/>
    </row>
    <row r="269" spans="4:6" x14ac:dyDescent="0.25">
      <c r="D269" s="9"/>
      <c r="E269" s="9"/>
      <c r="F269" s="9"/>
    </row>
    <row r="270" spans="4:6" x14ac:dyDescent="0.25">
      <c r="D270" s="9"/>
      <c r="E270" s="9"/>
      <c r="F270" s="9"/>
    </row>
    <row r="271" spans="4:6" x14ac:dyDescent="0.25">
      <c r="D271" s="9"/>
      <c r="E271" s="9"/>
      <c r="F271" s="9"/>
    </row>
    <row r="272" spans="4:6" x14ac:dyDescent="0.25">
      <c r="D272" s="9"/>
      <c r="E272" s="9"/>
      <c r="F272" s="9"/>
    </row>
    <row r="273" spans="4:6" x14ac:dyDescent="0.25">
      <c r="D273" s="9"/>
      <c r="E273" s="9"/>
      <c r="F273" s="9"/>
    </row>
    <row r="274" spans="4:6" x14ac:dyDescent="0.25">
      <c r="D274" s="9"/>
      <c r="E274" s="9"/>
      <c r="F274" s="9"/>
    </row>
    <row r="275" spans="4:6" x14ac:dyDescent="0.25">
      <c r="D275" s="9"/>
      <c r="E275" s="9"/>
      <c r="F275" s="9"/>
    </row>
    <row r="276" spans="4:6" x14ac:dyDescent="0.25">
      <c r="D276" s="9"/>
      <c r="E276" s="9"/>
      <c r="F276" s="9"/>
    </row>
    <row r="277" spans="4:6" x14ac:dyDescent="0.25">
      <c r="D277" s="9"/>
      <c r="E277" s="9"/>
      <c r="F277" s="9"/>
    </row>
    <row r="278" spans="4:6" x14ac:dyDescent="0.25">
      <c r="D278" s="9"/>
      <c r="E278" s="9"/>
      <c r="F278" s="9"/>
    </row>
    <row r="279" spans="4:6" x14ac:dyDescent="0.25">
      <c r="D279" s="9"/>
      <c r="E279" s="9"/>
      <c r="F279" s="9"/>
    </row>
    <row r="280" spans="4:6" x14ac:dyDescent="0.25">
      <c r="D280" s="9"/>
      <c r="E280" s="9"/>
      <c r="F280" s="9"/>
    </row>
    <row r="281" spans="4:6" x14ac:dyDescent="0.25">
      <c r="D281" s="9"/>
      <c r="E281" s="9"/>
      <c r="F281" s="9"/>
    </row>
    <row r="282" spans="4:6" x14ac:dyDescent="0.25">
      <c r="D282" s="9"/>
      <c r="E282" s="9"/>
      <c r="F282" s="9"/>
    </row>
    <row r="283" spans="4:6" x14ac:dyDescent="0.25">
      <c r="D283" s="9"/>
      <c r="E283" s="9"/>
      <c r="F283" s="9"/>
    </row>
    <row r="284" spans="4:6" x14ac:dyDescent="0.25">
      <c r="D284" s="9"/>
      <c r="E284" s="9"/>
      <c r="F284" s="9"/>
    </row>
    <row r="285" spans="4:6" x14ac:dyDescent="0.25">
      <c r="D285" s="9"/>
      <c r="E285" s="9"/>
      <c r="F285" s="9"/>
    </row>
    <row r="286" spans="4:6" x14ac:dyDescent="0.25">
      <c r="D286" s="9"/>
      <c r="E286" s="9"/>
      <c r="F286" s="9"/>
    </row>
    <row r="287" spans="4:6" x14ac:dyDescent="0.25">
      <c r="D287" s="9"/>
      <c r="E287" s="9"/>
      <c r="F287" s="9"/>
    </row>
    <row r="288" spans="4:6" x14ac:dyDescent="0.25">
      <c r="D288" s="9"/>
      <c r="E288" s="9"/>
      <c r="F288" s="9"/>
    </row>
    <row r="289" spans="4:6" x14ac:dyDescent="0.25">
      <c r="D289" s="9"/>
      <c r="E289" s="9"/>
      <c r="F289" s="9"/>
    </row>
    <row r="290" spans="4:6" x14ac:dyDescent="0.25">
      <c r="D290" s="9"/>
      <c r="E290" s="9"/>
      <c r="F290" s="9"/>
    </row>
    <row r="291" spans="4:6" x14ac:dyDescent="0.25">
      <c r="D291" s="9"/>
      <c r="E291" s="9"/>
      <c r="F291" s="9"/>
    </row>
    <row r="292" spans="4:6" x14ac:dyDescent="0.25">
      <c r="D292" s="9"/>
      <c r="E292" s="9"/>
      <c r="F292" s="9"/>
    </row>
    <row r="293" spans="4:6" x14ac:dyDescent="0.25">
      <c r="D293" s="9"/>
      <c r="E293" s="9"/>
      <c r="F293" s="9"/>
    </row>
    <row r="294" spans="4:6" x14ac:dyDescent="0.25">
      <c r="D294" s="9"/>
      <c r="E294" s="9"/>
      <c r="F294" s="9"/>
    </row>
    <row r="295" spans="4:6" x14ac:dyDescent="0.25">
      <c r="D295" s="9"/>
      <c r="E295" s="9"/>
      <c r="F295" s="9"/>
    </row>
    <row r="296" spans="4:6" x14ac:dyDescent="0.25">
      <c r="D296" s="9"/>
      <c r="E296" s="9"/>
      <c r="F296" s="9"/>
    </row>
    <row r="297" spans="4:6" x14ac:dyDescent="0.25">
      <c r="D297" s="9"/>
      <c r="E297" s="9"/>
      <c r="F297" s="9"/>
    </row>
    <row r="298" spans="4:6" x14ac:dyDescent="0.25">
      <c r="D298" s="9"/>
      <c r="E298" s="9"/>
      <c r="F298" s="9"/>
    </row>
    <row r="299" spans="4:6" x14ac:dyDescent="0.25">
      <c r="D299" s="9"/>
      <c r="E299" s="9"/>
      <c r="F299" s="9"/>
    </row>
    <row r="300" spans="4:6" x14ac:dyDescent="0.25">
      <c r="D300" s="9"/>
      <c r="E300" s="9"/>
      <c r="F300" s="9"/>
    </row>
    <row r="301" spans="4:6" x14ac:dyDescent="0.25">
      <c r="D301" s="9"/>
      <c r="E301" s="9"/>
      <c r="F301" s="9"/>
    </row>
    <row r="302" spans="4:6" x14ac:dyDescent="0.25">
      <c r="D302" s="9"/>
      <c r="E302" s="9"/>
      <c r="F302" s="9"/>
    </row>
    <row r="303" spans="4:6" x14ac:dyDescent="0.25">
      <c r="D303" s="9"/>
      <c r="E303" s="9"/>
      <c r="F303" s="9"/>
    </row>
    <row r="304" spans="4:6" x14ac:dyDescent="0.25">
      <c r="D304" s="9"/>
      <c r="E304" s="9"/>
      <c r="F304" s="9"/>
    </row>
    <row r="305" spans="4:6" x14ac:dyDescent="0.25">
      <c r="D305" s="9"/>
      <c r="E305" s="9"/>
      <c r="F305" s="9"/>
    </row>
    <row r="306" spans="4:6" x14ac:dyDescent="0.25">
      <c r="D306" s="9"/>
      <c r="E306" s="9"/>
      <c r="F306" s="9"/>
    </row>
    <row r="307" spans="4:6" x14ac:dyDescent="0.25">
      <c r="D307" s="9"/>
      <c r="E307" s="9"/>
      <c r="F307" s="9"/>
    </row>
    <row r="308" spans="4:6" x14ac:dyDescent="0.25">
      <c r="D308" s="9"/>
      <c r="E308" s="9"/>
      <c r="F308" s="9"/>
    </row>
    <row r="309" spans="4:6" x14ac:dyDescent="0.25">
      <c r="D309" s="9"/>
      <c r="E309" s="9"/>
      <c r="F309" s="9"/>
    </row>
    <row r="310" spans="4:6" x14ac:dyDescent="0.25">
      <c r="D310" s="9"/>
      <c r="E310" s="9"/>
      <c r="F310" s="9"/>
    </row>
    <row r="311" spans="4:6" x14ac:dyDescent="0.25">
      <c r="D311" s="9"/>
      <c r="E311" s="9"/>
      <c r="F311" s="9"/>
    </row>
    <row r="312" spans="4:6" x14ac:dyDescent="0.25">
      <c r="D312" s="9"/>
      <c r="E312" s="9"/>
      <c r="F312" s="9"/>
    </row>
    <row r="313" spans="4:6" x14ac:dyDescent="0.25">
      <c r="D313" s="9"/>
      <c r="E313" s="9"/>
      <c r="F313" s="9"/>
    </row>
    <row r="314" spans="4:6" x14ac:dyDescent="0.25">
      <c r="D314" s="9"/>
      <c r="E314" s="9"/>
      <c r="F314" s="9"/>
    </row>
    <row r="315" spans="4:6" x14ac:dyDescent="0.25">
      <c r="D315" s="9"/>
      <c r="E315" s="9"/>
      <c r="F315" s="9"/>
    </row>
    <row r="316" spans="4:6" x14ac:dyDescent="0.25">
      <c r="D316" s="9"/>
      <c r="E316" s="9"/>
      <c r="F316" s="9"/>
    </row>
    <row r="317" spans="4:6" x14ac:dyDescent="0.25">
      <c r="D317" s="9"/>
      <c r="E317" s="9"/>
      <c r="F317" s="9"/>
    </row>
    <row r="318" spans="4:6" x14ac:dyDescent="0.25">
      <c r="D318" s="9"/>
      <c r="E318" s="9"/>
      <c r="F318" s="9"/>
    </row>
    <row r="319" spans="4:6" x14ac:dyDescent="0.25">
      <c r="D319" s="9"/>
      <c r="E319" s="9"/>
      <c r="F319" s="9"/>
    </row>
    <row r="320" spans="4:6" x14ac:dyDescent="0.25">
      <c r="D320" s="9"/>
      <c r="E320" s="9"/>
      <c r="F320" s="9"/>
    </row>
    <row r="321" spans="4:6" x14ac:dyDescent="0.25">
      <c r="D321" s="9"/>
      <c r="E321" s="9"/>
      <c r="F321" s="9"/>
    </row>
    <row r="322" spans="4:6" x14ac:dyDescent="0.25">
      <c r="D322" s="9"/>
      <c r="E322" s="9"/>
      <c r="F322" s="9"/>
    </row>
    <row r="323" spans="4:6" x14ac:dyDescent="0.25">
      <c r="D323" s="9"/>
      <c r="E323" s="9"/>
      <c r="F323" s="9"/>
    </row>
    <row r="324" spans="4:6" x14ac:dyDescent="0.25">
      <c r="D324" s="9"/>
      <c r="E324" s="9"/>
      <c r="F324" s="9"/>
    </row>
    <row r="325" spans="4:6" x14ac:dyDescent="0.25">
      <c r="D325" s="9"/>
      <c r="E325" s="9"/>
      <c r="F325" s="9"/>
    </row>
    <row r="326" spans="4:6" x14ac:dyDescent="0.25">
      <c r="D326" s="9"/>
      <c r="E326" s="9"/>
      <c r="F326" s="9"/>
    </row>
    <row r="327" spans="4:6" x14ac:dyDescent="0.25">
      <c r="D327" s="9"/>
      <c r="E327" s="9"/>
      <c r="F327" s="9"/>
    </row>
    <row r="328" spans="4:6" x14ac:dyDescent="0.25">
      <c r="D328" s="9"/>
      <c r="E328" s="9"/>
      <c r="F328" s="9"/>
    </row>
    <row r="329" spans="4:6" x14ac:dyDescent="0.25">
      <c r="D329" s="9"/>
      <c r="E329" s="9"/>
      <c r="F329" s="9"/>
    </row>
    <row r="330" spans="4:6" x14ac:dyDescent="0.25">
      <c r="D330" s="9"/>
      <c r="E330" s="9"/>
      <c r="F330" s="9"/>
    </row>
    <row r="331" spans="4:6" x14ac:dyDescent="0.25">
      <c r="D331" s="9"/>
      <c r="E331" s="9"/>
      <c r="F331" s="9"/>
    </row>
    <row r="332" spans="4:6" x14ac:dyDescent="0.25">
      <c r="D332" s="9"/>
      <c r="E332" s="9"/>
      <c r="F332" s="9"/>
    </row>
    <row r="333" spans="4:6" x14ac:dyDescent="0.25">
      <c r="D333" s="9"/>
      <c r="E333" s="9"/>
      <c r="F333" s="9"/>
    </row>
    <row r="334" spans="4:6" x14ac:dyDescent="0.25">
      <c r="D334" s="9"/>
      <c r="E334" s="9"/>
      <c r="F334" s="9"/>
    </row>
    <row r="335" spans="4:6" x14ac:dyDescent="0.25">
      <c r="D335" s="9"/>
      <c r="E335" s="9"/>
      <c r="F335" s="9"/>
    </row>
    <row r="336" spans="4:6" x14ac:dyDescent="0.25">
      <c r="D336" s="9"/>
      <c r="E336" s="9"/>
      <c r="F336" s="9"/>
    </row>
    <row r="337" spans="4:6" x14ac:dyDescent="0.25">
      <c r="D337" s="9"/>
      <c r="E337" s="9"/>
      <c r="F337" s="9"/>
    </row>
    <row r="338" spans="4:6" x14ac:dyDescent="0.25">
      <c r="D338" s="9"/>
      <c r="E338" s="9"/>
      <c r="F338" s="9"/>
    </row>
    <row r="339" spans="4:6" x14ac:dyDescent="0.25">
      <c r="D339" s="9"/>
      <c r="E339" s="9"/>
      <c r="F339" s="9"/>
    </row>
    <row r="340" spans="4:6" x14ac:dyDescent="0.25">
      <c r="D340" s="9"/>
      <c r="E340" s="9"/>
      <c r="F340" s="9"/>
    </row>
    <row r="341" spans="4:6" x14ac:dyDescent="0.25">
      <c r="D341" s="9"/>
      <c r="E341" s="9"/>
      <c r="F341" s="9"/>
    </row>
    <row r="342" spans="4:6" x14ac:dyDescent="0.25">
      <c r="D342" s="9"/>
      <c r="E342" s="9"/>
      <c r="F342" s="9"/>
    </row>
    <row r="343" spans="4:6" x14ac:dyDescent="0.25">
      <c r="D343" s="9"/>
      <c r="E343" s="9"/>
      <c r="F343" s="9"/>
    </row>
    <row r="344" spans="4:6" x14ac:dyDescent="0.25">
      <c r="D344" s="9"/>
      <c r="E344" s="9"/>
      <c r="F344" s="9"/>
    </row>
    <row r="345" spans="4:6" x14ac:dyDescent="0.25">
      <c r="D345" s="9"/>
      <c r="E345" s="9"/>
      <c r="F345" s="9"/>
    </row>
    <row r="346" spans="4:6" x14ac:dyDescent="0.25">
      <c r="D346" s="9"/>
      <c r="E346" s="9"/>
      <c r="F346" s="9"/>
    </row>
    <row r="347" spans="4:6" x14ac:dyDescent="0.25">
      <c r="D347" s="9"/>
      <c r="E347" s="9"/>
      <c r="F347" s="9"/>
    </row>
    <row r="348" spans="4:6" x14ac:dyDescent="0.25">
      <c r="D348" s="9"/>
      <c r="E348" s="9"/>
      <c r="F348" s="9"/>
    </row>
    <row r="349" spans="4:6" x14ac:dyDescent="0.25">
      <c r="D349" s="9"/>
      <c r="E349" s="9"/>
      <c r="F349" s="9"/>
    </row>
    <row r="350" spans="4:6" x14ac:dyDescent="0.25">
      <c r="D350" s="9"/>
      <c r="E350" s="9"/>
      <c r="F350" s="9"/>
    </row>
    <row r="351" spans="4:6" x14ac:dyDescent="0.25">
      <c r="D351" s="9"/>
      <c r="E351" s="9"/>
      <c r="F351" s="9"/>
    </row>
    <row r="352" spans="4:6" x14ac:dyDescent="0.25">
      <c r="D352" s="9"/>
      <c r="E352" s="9"/>
      <c r="F352" s="9"/>
    </row>
    <row r="353" spans="4:6" x14ac:dyDescent="0.25">
      <c r="D353" s="9"/>
      <c r="E353" s="9"/>
      <c r="F353" s="9"/>
    </row>
    <row r="354" spans="4:6" x14ac:dyDescent="0.25">
      <c r="D354" s="9"/>
      <c r="E354" s="9"/>
      <c r="F354" s="9"/>
    </row>
    <row r="355" spans="4:6" x14ac:dyDescent="0.25">
      <c r="D355" s="9"/>
      <c r="E355" s="9"/>
      <c r="F355" s="9"/>
    </row>
    <row r="356" spans="4:6" x14ac:dyDescent="0.25">
      <c r="D356" s="9"/>
      <c r="E356" s="9"/>
      <c r="F356" s="9"/>
    </row>
    <row r="357" spans="4:6" x14ac:dyDescent="0.25">
      <c r="D357" s="9"/>
      <c r="E357" s="9"/>
      <c r="F357" s="9"/>
    </row>
    <row r="358" spans="4:6" x14ac:dyDescent="0.25">
      <c r="D358" s="9"/>
      <c r="E358" s="9"/>
      <c r="F358" s="9"/>
    </row>
    <row r="359" spans="4:6" x14ac:dyDescent="0.25">
      <c r="D359" s="9"/>
      <c r="E359" s="9"/>
      <c r="F359" s="9"/>
    </row>
    <row r="360" spans="4:6" x14ac:dyDescent="0.25">
      <c r="D360" s="9"/>
      <c r="E360" s="9"/>
      <c r="F360" s="9"/>
    </row>
    <row r="361" spans="4:6" x14ac:dyDescent="0.25">
      <c r="D361" s="9"/>
      <c r="E361" s="9"/>
      <c r="F361" s="9"/>
    </row>
    <row r="362" spans="4:6" x14ac:dyDescent="0.25">
      <c r="D362" s="9"/>
      <c r="E362" s="9"/>
      <c r="F362" s="9"/>
    </row>
    <row r="363" spans="4:6" x14ac:dyDescent="0.25">
      <c r="D363" s="9"/>
      <c r="E363" s="9"/>
      <c r="F363" s="9"/>
    </row>
    <row r="364" spans="4:6" x14ac:dyDescent="0.25">
      <c r="D364" s="9"/>
      <c r="E364" s="9"/>
      <c r="F364" s="9"/>
    </row>
    <row r="365" spans="4:6" x14ac:dyDescent="0.25">
      <c r="D365" s="9"/>
      <c r="E365" s="9"/>
      <c r="F365" s="9"/>
    </row>
    <row r="366" spans="4:6" x14ac:dyDescent="0.25">
      <c r="D366" s="9"/>
      <c r="E366" s="9"/>
      <c r="F366" s="9"/>
    </row>
    <row r="367" spans="4:6" x14ac:dyDescent="0.25">
      <c r="D367" s="9"/>
      <c r="E367" s="9"/>
      <c r="F367" s="9"/>
    </row>
    <row r="368" spans="4:6" x14ac:dyDescent="0.25">
      <c r="D368" s="9"/>
      <c r="E368" s="9"/>
      <c r="F368" s="9"/>
    </row>
    <row r="369" spans="4:6" x14ac:dyDescent="0.25">
      <c r="D369" s="9"/>
      <c r="E369" s="9"/>
      <c r="F369" s="9"/>
    </row>
    <row r="370" spans="4:6" x14ac:dyDescent="0.25">
      <c r="D370" s="9"/>
      <c r="E370" s="9"/>
      <c r="F370" s="9"/>
    </row>
    <row r="371" spans="4:6" x14ac:dyDescent="0.25">
      <c r="D371" s="9"/>
      <c r="E371" s="9"/>
      <c r="F371" s="9"/>
    </row>
    <row r="372" spans="4:6" x14ac:dyDescent="0.25">
      <c r="D372" s="9"/>
      <c r="E372" s="9"/>
      <c r="F372" s="9"/>
    </row>
    <row r="373" spans="4:6" x14ac:dyDescent="0.25">
      <c r="D373" s="9"/>
      <c r="E373" s="9"/>
      <c r="F373" s="9"/>
    </row>
    <row r="374" spans="4:6" x14ac:dyDescent="0.25">
      <c r="D374" s="9"/>
      <c r="E374" s="9"/>
      <c r="F374" s="9"/>
    </row>
    <row r="375" spans="4:6" x14ac:dyDescent="0.25">
      <c r="D375" s="9"/>
      <c r="E375" s="9"/>
      <c r="F375" s="9"/>
    </row>
    <row r="376" spans="4:6" x14ac:dyDescent="0.25">
      <c r="D376" s="9"/>
      <c r="E376" s="9"/>
      <c r="F376" s="9"/>
    </row>
    <row r="377" spans="4:6" x14ac:dyDescent="0.25">
      <c r="D377" s="9"/>
      <c r="E377" s="9"/>
      <c r="F377" s="9"/>
    </row>
    <row r="378" spans="4:6" x14ac:dyDescent="0.25">
      <c r="D378" s="9"/>
      <c r="E378" s="9"/>
      <c r="F378" s="9"/>
    </row>
    <row r="379" spans="4:6" x14ac:dyDescent="0.25">
      <c r="D379" s="9"/>
      <c r="E379" s="9"/>
      <c r="F379" s="9"/>
    </row>
    <row r="380" spans="4:6" x14ac:dyDescent="0.25">
      <c r="D380" s="9"/>
      <c r="E380" s="9"/>
      <c r="F380" s="9"/>
    </row>
    <row r="381" spans="4:6" x14ac:dyDescent="0.25">
      <c r="D381" s="9"/>
      <c r="E381" s="9"/>
      <c r="F381" s="9"/>
    </row>
    <row r="382" spans="4:6" x14ac:dyDescent="0.25">
      <c r="D382" s="9"/>
      <c r="E382" s="9"/>
      <c r="F382" s="9"/>
    </row>
    <row r="383" spans="4:6" x14ac:dyDescent="0.25">
      <c r="D383" s="9"/>
      <c r="E383" s="9"/>
      <c r="F383" s="9"/>
    </row>
    <row r="384" spans="4:6" x14ac:dyDescent="0.25">
      <c r="D384" s="9"/>
      <c r="E384" s="9"/>
      <c r="F384" s="9"/>
    </row>
    <row r="385" spans="4:6" x14ac:dyDescent="0.25">
      <c r="D385" s="9"/>
      <c r="E385" s="9"/>
      <c r="F385" s="9"/>
    </row>
    <row r="386" spans="4:6" x14ac:dyDescent="0.25">
      <c r="D386" s="9"/>
      <c r="E386" s="9"/>
      <c r="F386" s="9"/>
    </row>
    <row r="387" spans="4:6" x14ac:dyDescent="0.25">
      <c r="D387" s="9"/>
      <c r="E387" s="9"/>
      <c r="F387" s="9"/>
    </row>
    <row r="388" spans="4:6" x14ac:dyDescent="0.25">
      <c r="D388" s="9"/>
      <c r="E388" s="9"/>
      <c r="F388" s="9"/>
    </row>
    <row r="389" spans="4:6" x14ac:dyDescent="0.25">
      <c r="D389" s="9"/>
      <c r="E389" s="9"/>
      <c r="F389" s="9"/>
    </row>
    <row r="390" spans="4:6" x14ac:dyDescent="0.25">
      <c r="D390" s="9"/>
      <c r="E390" s="9"/>
      <c r="F390" s="9"/>
    </row>
    <row r="391" spans="4:6" x14ac:dyDescent="0.25">
      <c r="D391" s="9"/>
      <c r="E391" s="9"/>
      <c r="F391" s="9"/>
    </row>
    <row r="392" spans="4:6" x14ac:dyDescent="0.25">
      <c r="D392" s="9"/>
      <c r="E392" s="9"/>
      <c r="F392" s="9"/>
    </row>
    <row r="393" spans="4:6" x14ac:dyDescent="0.25">
      <c r="D393" s="9"/>
      <c r="E393" s="9"/>
      <c r="F393" s="9"/>
    </row>
    <row r="394" spans="4:6" x14ac:dyDescent="0.25">
      <c r="D394" s="9"/>
      <c r="E394" s="9"/>
      <c r="F394" s="9"/>
    </row>
    <row r="395" spans="4:6" x14ac:dyDescent="0.25">
      <c r="D395" s="9"/>
      <c r="E395" s="9"/>
      <c r="F395" s="9"/>
    </row>
    <row r="396" spans="4:6" x14ac:dyDescent="0.25">
      <c r="D396" s="9"/>
      <c r="E396" s="9"/>
      <c r="F396" s="9"/>
    </row>
    <row r="397" spans="4:6" x14ac:dyDescent="0.25">
      <c r="D397" s="9"/>
      <c r="E397" s="9"/>
      <c r="F397" s="9"/>
    </row>
    <row r="398" spans="4:6" x14ac:dyDescent="0.25">
      <c r="D398" s="9"/>
      <c r="E398" s="9"/>
      <c r="F398" s="9"/>
    </row>
    <row r="399" spans="4:6" x14ac:dyDescent="0.25">
      <c r="D399" s="9"/>
      <c r="E399" s="9"/>
      <c r="F399" s="9"/>
    </row>
    <row r="400" spans="4:6" x14ac:dyDescent="0.25">
      <c r="D400" s="9"/>
      <c r="E400" s="9"/>
      <c r="F400" s="9"/>
    </row>
    <row r="401" spans="4:6" x14ac:dyDescent="0.25">
      <c r="D401" s="9"/>
      <c r="E401" s="9"/>
      <c r="F401" s="9"/>
    </row>
    <row r="402" spans="4:6" x14ac:dyDescent="0.25">
      <c r="D402" s="9"/>
      <c r="E402" s="9"/>
      <c r="F402" s="9"/>
    </row>
    <row r="403" spans="4:6" x14ac:dyDescent="0.25">
      <c r="D403" s="9"/>
      <c r="E403" s="9"/>
      <c r="F403" s="9"/>
    </row>
    <row r="404" spans="4:6" x14ac:dyDescent="0.25">
      <c r="D404" s="9"/>
      <c r="E404" s="9"/>
      <c r="F404" s="9"/>
    </row>
    <row r="405" spans="4:6" x14ac:dyDescent="0.25">
      <c r="D405" s="9"/>
      <c r="E405" s="9"/>
      <c r="F405" s="9"/>
    </row>
    <row r="406" spans="4:6" x14ac:dyDescent="0.25">
      <c r="D406" s="9"/>
      <c r="E406" s="9"/>
      <c r="F406" s="9"/>
    </row>
    <row r="407" spans="4:6" x14ac:dyDescent="0.25">
      <c r="D407" s="9"/>
      <c r="E407" s="9"/>
      <c r="F407" s="9"/>
    </row>
    <row r="408" spans="4:6" x14ac:dyDescent="0.25">
      <c r="D408" s="9"/>
      <c r="E408" s="9"/>
      <c r="F408" s="9"/>
    </row>
    <row r="409" spans="4:6" x14ac:dyDescent="0.25">
      <c r="D409" s="9"/>
      <c r="E409" s="9"/>
      <c r="F409" s="9"/>
    </row>
    <row r="410" spans="4:6" x14ac:dyDescent="0.25">
      <c r="D410" s="9"/>
      <c r="E410" s="9"/>
      <c r="F410" s="9"/>
    </row>
    <row r="411" spans="4:6" x14ac:dyDescent="0.25">
      <c r="D411" s="9"/>
      <c r="E411" s="9"/>
      <c r="F411" s="9"/>
    </row>
    <row r="412" spans="4:6" x14ac:dyDescent="0.25">
      <c r="D412" s="9"/>
      <c r="E412" s="9"/>
      <c r="F412" s="9"/>
    </row>
    <row r="413" spans="4:6" x14ac:dyDescent="0.25">
      <c r="D413" s="9"/>
      <c r="E413" s="9"/>
      <c r="F413" s="9"/>
    </row>
    <row r="414" spans="4:6" x14ac:dyDescent="0.25">
      <c r="D414" s="9"/>
      <c r="E414" s="9"/>
      <c r="F414" s="9"/>
    </row>
    <row r="415" spans="4:6" x14ac:dyDescent="0.25">
      <c r="D415" s="9"/>
      <c r="E415" s="9"/>
      <c r="F415" s="9"/>
    </row>
    <row r="416" spans="4:6" x14ac:dyDescent="0.25">
      <c r="D416" s="9"/>
      <c r="E416" s="9"/>
      <c r="F416" s="9"/>
    </row>
    <row r="417" spans="4:6" x14ac:dyDescent="0.25">
      <c r="D417" s="9"/>
      <c r="E417" s="9"/>
      <c r="F417" s="9"/>
    </row>
    <row r="418" spans="4:6" x14ac:dyDescent="0.25">
      <c r="D418" s="9"/>
      <c r="E418" s="9"/>
      <c r="F418" s="9"/>
    </row>
    <row r="419" spans="4:6" x14ac:dyDescent="0.25">
      <c r="D419" s="9"/>
      <c r="E419" s="9"/>
      <c r="F419" s="9"/>
    </row>
    <row r="420" spans="4:6" x14ac:dyDescent="0.25">
      <c r="D420" s="9"/>
      <c r="E420" s="9"/>
      <c r="F420" s="9"/>
    </row>
    <row r="421" spans="4:6" x14ac:dyDescent="0.25">
      <c r="D421" s="9"/>
      <c r="E421" s="9"/>
      <c r="F421" s="9"/>
    </row>
    <row r="422" spans="4:6" x14ac:dyDescent="0.25">
      <c r="D422" s="9"/>
      <c r="E422" s="9"/>
      <c r="F422" s="9"/>
    </row>
    <row r="423" spans="4:6" x14ac:dyDescent="0.25">
      <c r="D423" s="9"/>
      <c r="E423" s="9"/>
      <c r="F423" s="9"/>
    </row>
    <row r="424" spans="4:6" x14ac:dyDescent="0.25">
      <c r="D424" s="9"/>
      <c r="E424" s="9"/>
      <c r="F424" s="9"/>
    </row>
    <row r="425" spans="4:6" x14ac:dyDescent="0.25">
      <c r="D425" s="9"/>
      <c r="E425" s="9"/>
      <c r="F425" s="9"/>
    </row>
    <row r="426" spans="4:6" x14ac:dyDescent="0.25">
      <c r="D426" s="9"/>
      <c r="E426" s="9"/>
      <c r="F426" s="9"/>
    </row>
    <row r="427" spans="4:6" x14ac:dyDescent="0.25">
      <c r="D427" s="9"/>
      <c r="E427" s="9"/>
      <c r="F427" s="9"/>
    </row>
    <row r="428" spans="4:6" x14ac:dyDescent="0.25">
      <c r="D428" s="9"/>
      <c r="E428" s="9"/>
      <c r="F428" s="9"/>
    </row>
    <row r="429" spans="4:6" x14ac:dyDescent="0.25">
      <c r="D429" s="9"/>
      <c r="E429" s="9"/>
      <c r="F429" s="9"/>
    </row>
    <row r="430" spans="4:6" x14ac:dyDescent="0.25">
      <c r="D430" s="9"/>
      <c r="E430" s="9"/>
      <c r="F430" s="9"/>
    </row>
    <row r="431" spans="4:6" x14ac:dyDescent="0.25">
      <c r="D431" s="9"/>
      <c r="E431" s="9"/>
      <c r="F431" s="9"/>
    </row>
    <row r="432" spans="4:6" x14ac:dyDescent="0.25">
      <c r="D432" s="9"/>
      <c r="E432" s="9"/>
      <c r="F432" s="9"/>
    </row>
    <row r="433" spans="4:6" x14ac:dyDescent="0.25">
      <c r="D433" s="9"/>
      <c r="E433" s="9"/>
      <c r="F433" s="9"/>
    </row>
    <row r="434" spans="4:6" x14ac:dyDescent="0.25">
      <c r="D434" s="9"/>
      <c r="E434" s="9"/>
      <c r="F434" s="9"/>
    </row>
    <row r="435" spans="4:6" x14ac:dyDescent="0.25">
      <c r="D435" s="9"/>
      <c r="E435" s="9"/>
      <c r="F435" s="9"/>
    </row>
    <row r="436" spans="4:6" x14ac:dyDescent="0.25">
      <c r="D436" s="9"/>
      <c r="E436" s="9"/>
      <c r="F436" s="9"/>
    </row>
    <row r="437" spans="4:6" x14ac:dyDescent="0.25">
      <c r="D437" s="9"/>
      <c r="E437" s="9"/>
      <c r="F437" s="9"/>
    </row>
    <row r="438" spans="4:6" x14ac:dyDescent="0.25">
      <c r="D438" s="9"/>
      <c r="E438" s="9"/>
      <c r="F438" s="9"/>
    </row>
    <row r="439" spans="4:6" x14ac:dyDescent="0.25">
      <c r="D439" s="9"/>
      <c r="E439" s="9"/>
      <c r="F439" s="9"/>
    </row>
    <row r="440" spans="4:6" x14ac:dyDescent="0.25">
      <c r="D440" s="9"/>
      <c r="E440" s="9"/>
      <c r="F440" s="9"/>
    </row>
    <row r="441" spans="4:6" x14ac:dyDescent="0.25">
      <c r="D441" s="9"/>
      <c r="E441" s="9"/>
      <c r="F441" s="9"/>
    </row>
    <row r="442" spans="4:6" x14ac:dyDescent="0.25">
      <c r="D442" s="9"/>
      <c r="E442" s="9"/>
      <c r="F442" s="9"/>
    </row>
    <row r="443" spans="4:6" x14ac:dyDescent="0.25">
      <c r="D443" s="9"/>
      <c r="E443" s="9"/>
      <c r="F443" s="9"/>
    </row>
    <row r="444" spans="4:6" x14ac:dyDescent="0.25">
      <c r="D444" s="9"/>
      <c r="E444" s="9"/>
      <c r="F444" s="9"/>
    </row>
    <row r="445" spans="4:6" x14ac:dyDescent="0.25">
      <c r="D445" s="9"/>
      <c r="E445" s="9"/>
      <c r="F445" s="9"/>
    </row>
    <row r="446" spans="4:6" x14ac:dyDescent="0.25">
      <c r="D446" s="9"/>
      <c r="E446" s="9"/>
      <c r="F446" s="9"/>
    </row>
    <row r="447" spans="4:6" x14ac:dyDescent="0.25">
      <c r="D447" s="9"/>
      <c r="E447" s="9"/>
      <c r="F447" s="9"/>
    </row>
    <row r="448" spans="4:6" x14ac:dyDescent="0.25">
      <c r="D448" s="9"/>
      <c r="E448" s="9"/>
      <c r="F448" s="9"/>
    </row>
    <row r="449" spans="4:6" x14ac:dyDescent="0.25">
      <c r="D449" s="9"/>
      <c r="E449" s="9"/>
      <c r="F449" s="9"/>
    </row>
    <row r="450" spans="4:6" x14ac:dyDescent="0.25">
      <c r="D450" s="9"/>
      <c r="E450" s="9"/>
      <c r="F450" s="9"/>
    </row>
    <row r="451" spans="4:6" x14ac:dyDescent="0.25">
      <c r="D451" s="9"/>
      <c r="E451" s="9"/>
      <c r="F451" s="9"/>
    </row>
    <row r="452" spans="4:6" x14ac:dyDescent="0.25">
      <c r="D452" s="9"/>
      <c r="E452" s="9"/>
      <c r="F452" s="9"/>
    </row>
    <row r="453" spans="4:6" x14ac:dyDescent="0.25">
      <c r="D453" s="9"/>
      <c r="E453" s="9"/>
      <c r="F453" s="9"/>
    </row>
    <row r="454" spans="4:6" x14ac:dyDescent="0.25">
      <c r="D454" s="9"/>
      <c r="E454" s="9"/>
      <c r="F454" s="9"/>
    </row>
    <row r="455" spans="4:6" x14ac:dyDescent="0.25">
      <c r="D455" s="9"/>
      <c r="E455" s="9"/>
      <c r="F455" s="9"/>
    </row>
    <row r="456" spans="4:6" x14ac:dyDescent="0.25">
      <c r="D456" s="9"/>
      <c r="E456" s="9"/>
      <c r="F456" s="9"/>
    </row>
    <row r="457" spans="4:6" x14ac:dyDescent="0.25">
      <c r="D457" s="9"/>
      <c r="E457" s="9"/>
      <c r="F457" s="9"/>
    </row>
    <row r="458" spans="4:6" x14ac:dyDescent="0.25">
      <c r="D458" s="9"/>
      <c r="E458" s="9"/>
      <c r="F458" s="9"/>
    </row>
    <row r="459" spans="4:6" x14ac:dyDescent="0.25">
      <c r="D459" s="9"/>
      <c r="E459" s="9"/>
      <c r="F459" s="9"/>
    </row>
    <row r="460" spans="4:6" x14ac:dyDescent="0.25">
      <c r="D460" s="9"/>
      <c r="E460" s="9"/>
      <c r="F460" s="9"/>
    </row>
    <row r="461" spans="4:6" x14ac:dyDescent="0.25">
      <c r="D461" s="9"/>
      <c r="E461" s="9"/>
      <c r="F461" s="9"/>
    </row>
    <row r="462" spans="4:6" x14ac:dyDescent="0.25">
      <c r="D462" s="9"/>
      <c r="E462" s="9"/>
      <c r="F462" s="9"/>
    </row>
    <row r="463" spans="4:6" x14ac:dyDescent="0.25">
      <c r="D463" s="9"/>
      <c r="E463" s="9"/>
      <c r="F463" s="9"/>
    </row>
    <row r="464" spans="4:6" x14ac:dyDescent="0.25">
      <c r="D464" s="9"/>
      <c r="E464" s="9"/>
      <c r="F464" s="9"/>
    </row>
    <row r="465" spans="4:6" x14ac:dyDescent="0.25">
      <c r="D465" s="9"/>
      <c r="E465" s="9"/>
      <c r="F465" s="9"/>
    </row>
    <row r="466" spans="4:6" x14ac:dyDescent="0.25">
      <c r="D466" s="9"/>
      <c r="E466" s="9"/>
      <c r="F466" s="9"/>
    </row>
    <row r="467" spans="4:6" x14ac:dyDescent="0.25">
      <c r="D467" s="9"/>
      <c r="E467" s="9"/>
      <c r="F467" s="9"/>
    </row>
    <row r="468" spans="4:6" x14ac:dyDescent="0.25">
      <c r="D468" s="9"/>
      <c r="E468" s="9"/>
      <c r="F468" s="9"/>
    </row>
    <row r="469" spans="4:6" x14ac:dyDescent="0.25">
      <c r="D469" s="9"/>
      <c r="E469" s="9"/>
      <c r="F469" s="9"/>
    </row>
    <row r="470" spans="4:6" x14ac:dyDescent="0.25">
      <c r="D470" s="9"/>
      <c r="E470" s="9"/>
      <c r="F470" s="9"/>
    </row>
    <row r="471" spans="4:6" x14ac:dyDescent="0.25">
      <c r="D471" s="9"/>
      <c r="E471" s="9"/>
      <c r="F471" s="9"/>
    </row>
    <row r="472" spans="4:6" x14ac:dyDescent="0.25">
      <c r="D472" s="9"/>
      <c r="E472" s="9"/>
      <c r="F472" s="9"/>
    </row>
    <row r="473" spans="4:6" x14ac:dyDescent="0.25">
      <c r="D473" s="9"/>
      <c r="E473" s="9"/>
      <c r="F473" s="9"/>
    </row>
    <row r="474" spans="4:6" x14ac:dyDescent="0.25">
      <c r="D474" s="9"/>
      <c r="E474" s="9"/>
      <c r="F474" s="9"/>
    </row>
    <row r="475" spans="4:6" x14ac:dyDescent="0.25">
      <c r="D475" s="9"/>
      <c r="E475" s="9"/>
      <c r="F475" s="9"/>
    </row>
    <row r="476" spans="4:6" x14ac:dyDescent="0.25">
      <c r="D476" s="9"/>
      <c r="E476" s="9"/>
      <c r="F476" s="9"/>
    </row>
    <row r="477" spans="4:6" x14ac:dyDescent="0.25">
      <c r="D477" s="9"/>
      <c r="E477" s="9"/>
      <c r="F477" s="9"/>
    </row>
    <row r="478" spans="4:6" x14ac:dyDescent="0.25">
      <c r="D478" s="9"/>
      <c r="E478" s="9"/>
      <c r="F478" s="9"/>
    </row>
    <row r="479" spans="4:6" x14ac:dyDescent="0.25">
      <c r="D479" s="9"/>
      <c r="E479" s="9"/>
      <c r="F479" s="9"/>
    </row>
    <row r="480" spans="4:6" x14ac:dyDescent="0.25">
      <c r="D480" s="9"/>
      <c r="E480" s="9"/>
      <c r="F480" s="9"/>
    </row>
    <row r="481" spans="4:6" x14ac:dyDescent="0.25">
      <c r="D481" s="9"/>
      <c r="E481" s="9"/>
      <c r="F481" s="9"/>
    </row>
    <row r="482" spans="4:6" x14ac:dyDescent="0.25">
      <c r="D482" s="9"/>
      <c r="E482" s="9"/>
      <c r="F482" s="9"/>
    </row>
    <row r="483" spans="4:6" x14ac:dyDescent="0.25">
      <c r="D483" s="9"/>
      <c r="E483" s="9"/>
      <c r="F483" s="9"/>
    </row>
    <row r="484" spans="4:6" x14ac:dyDescent="0.25">
      <c r="D484" s="9"/>
      <c r="E484" s="9"/>
      <c r="F484" s="9"/>
    </row>
    <row r="485" spans="4:6" x14ac:dyDescent="0.25">
      <c r="D485" s="9"/>
      <c r="E485" s="9"/>
      <c r="F485" s="9"/>
    </row>
    <row r="486" spans="4:6" x14ac:dyDescent="0.25">
      <c r="D486" s="9"/>
      <c r="E486" s="9"/>
      <c r="F486" s="9"/>
    </row>
    <row r="487" spans="4:6" x14ac:dyDescent="0.25">
      <c r="D487" s="9"/>
      <c r="E487" s="9"/>
      <c r="F487" s="9"/>
    </row>
    <row r="488" spans="4:6" x14ac:dyDescent="0.25">
      <c r="D488" s="9"/>
      <c r="E488" s="9"/>
      <c r="F488" s="9"/>
    </row>
    <row r="489" spans="4:6" x14ac:dyDescent="0.25">
      <c r="D489" s="9"/>
      <c r="E489" s="9"/>
      <c r="F489" s="9"/>
    </row>
    <row r="490" spans="4:6" x14ac:dyDescent="0.25">
      <c r="D490" s="9"/>
      <c r="E490" s="9"/>
      <c r="F490" s="9"/>
    </row>
    <row r="491" spans="4:6" x14ac:dyDescent="0.25">
      <c r="D491" s="9"/>
      <c r="E491" s="9"/>
      <c r="F491" s="9"/>
    </row>
    <row r="492" spans="4:6" x14ac:dyDescent="0.25">
      <c r="D492" s="9"/>
      <c r="E492" s="9"/>
      <c r="F492" s="9"/>
    </row>
    <row r="493" spans="4:6" x14ac:dyDescent="0.25">
      <c r="D493" s="9"/>
      <c r="E493" s="9"/>
      <c r="F493" s="9"/>
    </row>
    <row r="494" spans="4:6" x14ac:dyDescent="0.25">
      <c r="D494" s="9"/>
      <c r="E494" s="9"/>
      <c r="F494" s="9"/>
    </row>
    <row r="495" spans="4:6" x14ac:dyDescent="0.25">
      <c r="D495" s="9"/>
      <c r="E495" s="9"/>
      <c r="F495" s="9"/>
    </row>
    <row r="496" spans="4:6" x14ac:dyDescent="0.25">
      <c r="D496" s="9"/>
      <c r="E496" s="9"/>
      <c r="F496" s="9"/>
    </row>
    <row r="497" spans="4:6" x14ac:dyDescent="0.25">
      <c r="D497" s="9"/>
      <c r="E497" s="9"/>
      <c r="F497" s="9"/>
    </row>
    <row r="498" spans="4:6" x14ac:dyDescent="0.25">
      <c r="D498" s="9"/>
      <c r="E498" s="9"/>
      <c r="F498" s="9"/>
    </row>
    <row r="499" spans="4:6" x14ac:dyDescent="0.25">
      <c r="D499" s="9"/>
      <c r="E499" s="9"/>
      <c r="F499" s="9"/>
    </row>
    <row r="500" spans="4:6" x14ac:dyDescent="0.25">
      <c r="D500" s="9"/>
      <c r="E500" s="9"/>
      <c r="F500" s="9"/>
    </row>
    <row r="501" spans="4:6" x14ac:dyDescent="0.25">
      <c r="D501" s="9"/>
      <c r="E501" s="9"/>
      <c r="F501" s="9"/>
    </row>
    <row r="502" spans="4:6" x14ac:dyDescent="0.25">
      <c r="D502" s="9"/>
      <c r="E502" s="9"/>
      <c r="F502" s="9"/>
    </row>
    <row r="503" spans="4:6" x14ac:dyDescent="0.25">
      <c r="D503" s="9"/>
      <c r="E503" s="9"/>
      <c r="F503" s="9"/>
    </row>
    <row r="504" spans="4:6" x14ac:dyDescent="0.25">
      <c r="D504" s="9"/>
      <c r="E504" s="9"/>
      <c r="F504" s="9"/>
    </row>
    <row r="505" spans="4:6" x14ac:dyDescent="0.25">
      <c r="D505" s="9"/>
      <c r="E505" s="9"/>
      <c r="F505" s="9"/>
    </row>
    <row r="506" spans="4:6" x14ac:dyDescent="0.25">
      <c r="D506" s="9"/>
      <c r="E506" s="9"/>
      <c r="F506" s="9"/>
    </row>
    <row r="507" spans="4:6" x14ac:dyDescent="0.25">
      <c r="D507" s="9"/>
      <c r="E507" s="9"/>
      <c r="F507" s="9"/>
    </row>
    <row r="508" spans="4:6" x14ac:dyDescent="0.25">
      <c r="D508" s="9"/>
      <c r="E508" s="9"/>
      <c r="F508" s="9"/>
    </row>
    <row r="509" spans="4:6" x14ac:dyDescent="0.25">
      <c r="D509" s="9"/>
      <c r="E509" s="9"/>
      <c r="F509" s="9"/>
    </row>
    <row r="510" spans="4:6" x14ac:dyDescent="0.25">
      <c r="D510" s="9"/>
      <c r="E510" s="9"/>
      <c r="F510" s="9"/>
    </row>
    <row r="511" spans="4:6" x14ac:dyDescent="0.25">
      <c r="D511" s="9"/>
      <c r="E511" s="9"/>
      <c r="F511" s="9"/>
    </row>
    <row r="512" spans="4:6" x14ac:dyDescent="0.25">
      <c r="D512" s="9"/>
      <c r="E512" s="9"/>
      <c r="F512" s="9"/>
    </row>
    <row r="513" spans="4:6" x14ac:dyDescent="0.25">
      <c r="D513" s="9"/>
      <c r="E513" s="9"/>
      <c r="F513" s="9"/>
    </row>
    <row r="514" spans="4:6" x14ac:dyDescent="0.25">
      <c r="D514" s="9"/>
      <c r="E514" s="9"/>
      <c r="F514" s="9"/>
    </row>
    <row r="515" spans="4:6" x14ac:dyDescent="0.25">
      <c r="D515" s="9"/>
      <c r="E515" s="9"/>
      <c r="F515" s="9"/>
    </row>
    <row r="516" spans="4:6" x14ac:dyDescent="0.25">
      <c r="D516" s="9"/>
      <c r="E516" s="9"/>
      <c r="F516" s="9"/>
    </row>
    <row r="517" spans="4:6" x14ac:dyDescent="0.25">
      <c r="D517" s="9"/>
      <c r="E517" s="9"/>
      <c r="F517" s="9"/>
    </row>
    <row r="518" spans="4:6" x14ac:dyDescent="0.25">
      <c r="D518" s="9"/>
      <c r="E518" s="9"/>
      <c r="F518" s="9"/>
    </row>
    <row r="519" spans="4:6" x14ac:dyDescent="0.25">
      <c r="D519" s="9"/>
      <c r="E519" s="9"/>
      <c r="F519" s="9"/>
    </row>
    <row r="520" spans="4:6" x14ac:dyDescent="0.25">
      <c r="D520" s="9"/>
      <c r="E520" s="9"/>
      <c r="F520" s="9"/>
    </row>
    <row r="521" spans="4:6" x14ac:dyDescent="0.25">
      <c r="D521" s="9"/>
      <c r="E521" s="9"/>
      <c r="F521" s="9"/>
    </row>
    <row r="522" spans="4:6" x14ac:dyDescent="0.25">
      <c r="D522" s="9"/>
      <c r="E522" s="9"/>
      <c r="F522" s="9"/>
    </row>
    <row r="523" spans="4:6" x14ac:dyDescent="0.25">
      <c r="D523" s="9"/>
      <c r="E523" s="9"/>
      <c r="F523" s="9"/>
    </row>
    <row r="524" spans="4:6" x14ac:dyDescent="0.25">
      <c r="D524" s="9"/>
      <c r="E524" s="9"/>
      <c r="F524" s="9"/>
    </row>
    <row r="525" spans="4:6" x14ac:dyDescent="0.25">
      <c r="D525" s="9"/>
      <c r="E525" s="9"/>
      <c r="F525" s="9"/>
    </row>
    <row r="526" spans="4:6" x14ac:dyDescent="0.25">
      <c r="D526" s="9"/>
      <c r="E526" s="9"/>
      <c r="F526" s="9"/>
    </row>
    <row r="527" spans="4:6" x14ac:dyDescent="0.25">
      <c r="D527" s="9"/>
      <c r="E527" s="9"/>
      <c r="F527" s="9"/>
    </row>
    <row r="528" spans="4:6" x14ac:dyDescent="0.25">
      <c r="D528" s="9"/>
      <c r="E528" s="9"/>
      <c r="F528" s="9"/>
    </row>
    <row r="529" spans="4:6" x14ac:dyDescent="0.25">
      <c r="D529" s="9"/>
      <c r="E529" s="9"/>
      <c r="F529" s="9"/>
    </row>
    <row r="530" spans="4:6" x14ac:dyDescent="0.25">
      <c r="D530" s="9"/>
      <c r="E530" s="9"/>
      <c r="F530" s="9"/>
    </row>
    <row r="531" spans="4:6" x14ac:dyDescent="0.25">
      <c r="D531" s="9"/>
      <c r="E531" s="9"/>
      <c r="F531" s="9"/>
    </row>
    <row r="532" spans="4:6" x14ac:dyDescent="0.25">
      <c r="D532" s="9"/>
      <c r="E532" s="9"/>
      <c r="F532" s="9"/>
    </row>
    <row r="533" spans="4:6" x14ac:dyDescent="0.25">
      <c r="D533" s="9"/>
      <c r="E533" s="9"/>
      <c r="F533" s="9"/>
    </row>
    <row r="534" spans="4:6" x14ac:dyDescent="0.25">
      <c r="D534" s="9"/>
      <c r="E534" s="9"/>
      <c r="F534" s="9"/>
    </row>
    <row r="535" spans="4:6" x14ac:dyDescent="0.25">
      <c r="D535" s="9"/>
      <c r="E535" s="9"/>
      <c r="F535" s="9"/>
    </row>
    <row r="536" spans="4:6" x14ac:dyDescent="0.25">
      <c r="D536" s="9"/>
      <c r="E536" s="9"/>
      <c r="F536" s="9"/>
    </row>
    <row r="537" spans="4:6" x14ac:dyDescent="0.25">
      <c r="D537" s="9"/>
      <c r="E537" s="9"/>
      <c r="F537" s="9"/>
    </row>
    <row r="538" spans="4:6" x14ac:dyDescent="0.25">
      <c r="D538" s="9"/>
      <c r="E538" s="9"/>
      <c r="F538" s="9"/>
    </row>
    <row r="539" spans="4:6" x14ac:dyDescent="0.25">
      <c r="D539" s="9"/>
      <c r="E539" s="9"/>
      <c r="F539" s="9"/>
    </row>
    <row r="540" spans="4:6" x14ac:dyDescent="0.25">
      <c r="D540" s="9"/>
      <c r="E540" s="9"/>
      <c r="F540" s="9"/>
    </row>
    <row r="541" spans="4:6" x14ac:dyDescent="0.25">
      <c r="D541" s="9"/>
      <c r="E541" s="9"/>
      <c r="F541" s="9"/>
    </row>
    <row r="542" spans="4:6" x14ac:dyDescent="0.25">
      <c r="D542" s="9"/>
      <c r="E542" s="9"/>
      <c r="F542" s="9"/>
    </row>
    <row r="543" spans="4:6" x14ac:dyDescent="0.25">
      <c r="D543" s="9"/>
      <c r="E543" s="9"/>
      <c r="F543" s="9"/>
    </row>
    <row r="544" spans="4:6" x14ac:dyDescent="0.25">
      <c r="D544" s="9"/>
      <c r="E544" s="9"/>
      <c r="F544" s="9"/>
    </row>
    <row r="545" spans="4:6" x14ac:dyDescent="0.25">
      <c r="D545" s="9"/>
      <c r="E545" s="9"/>
      <c r="F545" s="9"/>
    </row>
    <row r="546" spans="4:6" x14ac:dyDescent="0.25">
      <c r="D546" s="9"/>
      <c r="E546" s="9"/>
      <c r="F546" s="9"/>
    </row>
    <row r="547" spans="4:6" x14ac:dyDescent="0.25">
      <c r="D547" s="9"/>
      <c r="E547" s="9"/>
      <c r="F547" s="9"/>
    </row>
    <row r="548" spans="4:6" x14ac:dyDescent="0.25">
      <c r="D548" s="9"/>
      <c r="E548" s="9"/>
      <c r="F548" s="9"/>
    </row>
    <row r="549" spans="4:6" x14ac:dyDescent="0.25">
      <c r="D549" s="9"/>
      <c r="E549" s="9"/>
      <c r="F549" s="9"/>
    </row>
    <row r="550" spans="4:6" x14ac:dyDescent="0.25">
      <c r="D550" s="9"/>
      <c r="E550" s="9"/>
      <c r="F550" s="9"/>
    </row>
    <row r="551" spans="4:6" x14ac:dyDescent="0.25">
      <c r="D551" s="9"/>
      <c r="E551" s="9"/>
      <c r="F551" s="9"/>
    </row>
    <row r="552" spans="4:6" x14ac:dyDescent="0.25">
      <c r="D552" s="9"/>
      <c r="E552" s="9"/>
      <c r="F552" s="9"/>
    </row>
    <row r="553" spans="4:6" x14ac:dyDescent="0.25">
      <c r="D553" s="9"/>
      <c r="E553" s="9"/>
      <c r="F553" s="9"/>
    </row>
    <row r="554" spans="4:6" x14ac:dyDescent="0.25">
      <c r="D554" s="9"/>
      <c r="E554" s="9"/>
      <c r="F554" s="9"/>
    </row>
    <row r="555" spans="4:6" x14ac:dyDescent="0.25">
      <c r="D555" s="9"/>
      <c r="E555" s="9"/>
      <c r="F555" s="9"/>
    </row>
    <row r="556" spans="4:6" x14ac:dyDescent="0.25">
      <c r="D556" s="9"/>
      <c r="E556" s="9"/>
      <c r="F556" s="9"/>
    </row>
    <row r="557" spans="4:6" x14ac:dyDescent="0.25">
      <c r="D557" s="9"/>
      <c r="E557" s="9"/>
      <c r="F557" s="9"/>
    </row>
    <row r="558" spans="4:6" x14ac:dyDescent="0.25">
      <c r="D558" s="9"/>
      <c r="E558" s="9"/>
      <c r="F558" s="9"/>
    </row>
    <row r="559" spans="4:6" x14ac:dyDescent="0.25">
      <c r="D559" s="9"/>
      <c r="E559" s="9"/>
      <c r="F559" s="9"/>
    </row>
    <row r="560" spans="4:6" x14ac:dyDescent="0.25">
      <c r="D560" s="9"/>
      <c r="E560" s="9"/>
      <c r="F560" s="9"/>
    </row>
    <row r="561" spans="4:6" x14ac:dyDescent="0.25">
      <c r="D561" s="9"/>
      <c r="E561" s="9"/>
      <c r="F561" s="9"/>
    </row>
    <row r="562" spans="4:6" x14ac:dyDescent="0.25">
      <c r="D562" s="9"/>
      <c r="E562" s="9"/>
      <c r="F562" s="9"/>
    </row>
    <row r="563" spans="4:6" x14ac:dyDescent="0.25">
      <c r="D563" s="9"/>
      <c r="E563" s="9"/>
      <c r="F563" s="9"/>
    </row>
    <row r="564" spans="4:6" x14ac:dyDescent="0.25">
      <c r="D564" s="9"/>
      <c r="E564" s="9"/>
      <c r="F564" s="9"/>
    </row>
    <row r="565" spans="4:6" x14ac:dyDescent="0.25">
      <c r="D565" s="9"/>
      <c r="E565" s="9"/>
      <c r="F565" s="9"/>
    </row>
    <row r="566" spans="4:6" x14ac:dyDescent="0.25">
      <c r="D566" s="9"/>
      <c r="E566" s="9"/>
      <c r="F566" s="9"/>
    </row>
    <row r="567" spans="4:6" x14ac:dyDescent="0.25">
      <c r="D567" s="9"/>
      <c r="E567" s="9"/>
      <c r="F567" s="9"/>
    </row>
    <row r="568" spans="4:6" x14ac:dyDescent="0.25">
      <c r="D568" s="9"/>
      <c r="E568" s="9"/>
      <c r="F568" s="9"/>
    </row>
    <row r="569" spans="4:6" x14ac:dyDescent="0.25">
      <c r="D569" s="9"/>
      <c r="E569" s="9"/>
      <c r="F569" s="9"/>
    </row>
    <row r="570" spans="4:6" x14ac:dyDescent="0.25">
      <c r="D570" s="9"/>
      <c r="E570" s="9"/>
      <c r="F570" s="9"/>
    </row>
    <row r="571" spans="4:6" x14ac:dyDescent="0.25">
      <c r="D571" s="9"/>
      <c r="E571" s="9"/>
      <c r="F571" s="9"/>
    </row>
    <row r="572" spans="4:6" x14ac:dyDescent="0.25">
      <c r="D572" s="9"/>
      <c r="E572" s="9"/>
      <c r="F572" s="9"/>
    </row>
    <row r="573" spans="4:6" x14ac:dyDescent="0.25">
      <c r="D573" s="9"/>
      <c r="E573" s="9"/>
      <c r="F573" s="9"/>
    </row>
    <row r="574" spans="4:6" x14ac:dyDescent="0.25">
      <c r="D574" s="9"/>
      <c r="E574" s="9"/>
      <c r="F574" s="9"/>
    </row>
    <row r="575" spans="4:6" x14ac:dyDescent="0.25">
      <c r="D575" s="9"/>
      <c r="E575" s="9"/>
      <c r="F575" s="9"/>
    </row>
    <row r="576" spans="4:6" x14ac:dyDescent="0.25">
      <c r="D576" s="9"/>
      <c r="E576" s="9"/>
      <c r="F576" s="9"/>
    </row>
    <row r="577" spans="4:6" x14ac:dyDescent="0.25">
      <c r="D577" s="9"/>
      <c r="E577" s="9"/>
      <c r="F577" s="9"/>
    </row>
    <row r="578" spans="4:6" x14ac:dyDescent="0.25">
      <c r="D578" s="9"/>
      <c r="E578" s="9"/>
      <c r="F578" s="9"/>
    </row>
    <row r="579" spans="4:6" x14ac:dyDescent="0.25">
      <c r="D579" s="9"/>
      <c r="E579" s="9"/>
      <c r="F579" s="9"/>
    </row>
    <row r="580" spans="4:6" x14ac:dyDescent="0.25">
      <c r="D580" s="9"/>
      <c r="E580" s="9"/>
      <c r="F580" s="9"/>
    </row>
    <row r="581" spans="4:6" x14ac:dyDescent="0.25">
      <c r="D581" s="9"/>
      <c r="E581" s="9"/>
      <c r="F581" s="9"/>
    </row>
    <row r="582" spans="4:6" x14ac:dyDescent="0.25">
      <c r="D582" s="9"/>
      <c r="E582" s="9"/>
      <c r="F582" s="9"/>
    </row>
    <row r="583" spans="4:6" x14ac:dyDescent="0.25">
      <c r="D583" s="9"/>
      <c r="E583" s="9"/>
      <c r="F583" s="9"/>
    </row>
    <row r="584" spans="4:6" x14ac:dyDescent="0.25">
      <c r="D584" s="9"/>
      <c r="E584" s="9"/>
      <c r="F584" s="9"/>
    </row>
    <row r="585" spans="4:6" x14ac:dyDescent="0.25">
      <c r="D585" s="9"/>
      <c r="E585" s="9"/>
      <c r="F585" s="9"/>
    </row>
    <row r="586" spans="4:6" x14ac:dyDescent="0.25">
      <c r="D586" s="9"/>
      <c r="E586" s="9"/>
      <c r="F586" s="9"/>
    </row>
    <row r="587" spans="4:6" x14ac:dyDescent="0.25">
      <c r="D587" s="9"/>
      <c r="E587" s="9"/>
      <c r="F587" s="9"/>
    </row>
    <row r="588" spans="4:6" x14ac:dyDescent="0.25">
      <c r="D588" s="9"/>
      <c r="E588" s="9"/>
      <c r="F588" s="9"/>
    </row>
    <row r="589" spans="4:6" x14ac:dyDescent="0.25">
      <c r="D589" s="9"/>
      <c r="E589" s="9"/>
      <c r="F589" s="9"/>
    </row>
    <row r="590" spans="4:6" x14ac:dyDescent="0.25">
      <c r="D590" s="9"/>
      <c r="E590" s="9"/>
      <c r="F590" s="9"/>
    </row>
    <row r="591" spans="4:6" x14ac:dyDescent="0.25">
      <c r="D591" s="9"/>
      <c r="E591" s="9"/>
      <c r="F591" s="9"/>
    </row>
    <row r="592" spans="4:6" x14ac:dyDescent="0.25">
      <c r="D592" s="9"/>
      <c r="E592" s="9"/>
      <c r="F592" s="9"/>
    </row>
    <row r="593" spans="4:6" x14ac:dyDescent="0.25">
      <c r="D593" s="9"/>
      <c r="E593" s="9"/>
      <c r="F593" s="9"/>
    </row>
    <row r="594" spans="4:6" x14ac:dyDescent="0.25">
      <c r="D594" s="9"/>
      <c r="E594" s="9"/>
      <c r="F594" s="9"/>
    </row>
    <row r="595" spans="4:6" x14ac:dyDescent="0.25">
      <c r="D595" s="9"/>
      <c r="E595" s="9"/>
      <c r="F595" s="9"/>
    </row>
    <row r="596" spans="4:6" x14ac:dyDescent="0.25">
      <c r="D596" s="9"/>
      <c r="E596" s="9"/>
      <c r="F596" s="9"/>
    </row>
    <row r="597" spans="4:6" x14ac:dyDescent="0.25">
      <c r="D597" s="9"/>
      <c r="E597" s="9"/>
      <c r="F597" s="9"/>
    </row>
    <row r="598" spans="4:6" x14ac:dyDescent="0.25">
      <c r="D598" s="9"/>
      <c r="E598" s="9"/>
      <c r="F598" s="9"/>
    </row>
    <row r="599" spans="4:6" x14ac:dyDescent="0.25">
      <c r="D599" s="9"/>
      <c r="E599" s="9"/>
      <c r="F599" s="9"/>
    </row>
    <row r="600" spans="4:6" x14ac:dyDescent="0.25">
      <c r="D600" s="9"/>
      <c r="E600" s="9"/>
      <c r="F600" s="9"/>
    </row>
    <row r="601" spans="4:6" x14ac:dyDescent="0.25">
      <c r="D601" s="9"/>
      <c r="E601" s="9"/>
      <c r="F601" s="9"/>
    </row>
    <row r="602" spans="4:6" x14ac:dyDescent="0.25">
      <c r="D602" s="9"/>
      <c r="E602" s="9"/>
      <c r="F602" s="9"/>
    </row>
    <row r="603" spans="4:6" x14ac:dyDescent="0.25">
      <c r="D603" s="9"/>
      <c r="E603" s="9"/>
      <c r="F603" s="9"/>
    </row>
    <row r="604" spans="4:6" x14ac:dyDescent="0.25">
      <c r="D604" s="9"/>
      <c r="E604" s="9"/>
      <c r="F604" s="9"/>
    </row>
    <row r="605" spans="4:6" x14ac:dyDescent="0.25">
      <c r="D605" s="9"/>
      <c r="E605" s="9"/>
      <c r="F605" s="9"/>
    </row>
    <row r="606" spans="4:6" x14ac:dyDescent="0.25">
      <c r="D606" s="9"/>
      <c r="E606" s="9"/>
      <c r="F606" s="9"/>
    </row>
    <row r="607" spans="4:6" x14ac:dyDescent="0.25">
      <c r="D607" s="9"/>
      <c r="E607" s="9"/>
      <c r="F607" s="9"/>
    </row>
    <row r="608" spans="4:6" x14ac:dyDescent="0.25">
      <c r="D608" s="9"/>
      <c r="E608" s="9"/>
      <c r="F608" s="9"/>
    </row>
    <row r="609" spans="4:6" x14ac:dyDescent="0.25">
      <c r="D609" s="9"/>
      <c r="E609" s="9"/>
      <c r="F609" s="9"/>
    </row>
    <row r="610" spans="4:6" x14ac:dyDescent="0.25">
      <c r="D610" s="9"/>
      <c r="E610" s="9"/>
      <c r="F610" s="9"/>
    </row>
    <row r="611" spans="4:6" x14ac:dyDescent="0.25">
      <c r="D611" s="9"/>
      <c r="E611" s="9"/>
      <c r="F611" s="9"/>
    </row>
    <row r="612" spans="4:6" x14ac:dyDescent="0.25">
      <c r="D612" s="9"/>
      <c r="E612" s="9"/>
      <c r="F612" s="9"/>
    </row>
    <row r="613" spans="4:6" x14ac:dyDescent="0.25">
      <c r="D613" s="9"/>
      <c r="E613" s="9"/>
      <c r="F613" s="9"/>
    </row>
    <row r="614" spans="4:6" x14ac:dyDescent="0.25">
      <c r="D614" s="9"/>
      <c r="E614" s="9"/>
      <c r="F614" s="9"/>
    </row>
    <row r="615" spans="4:6" x14ac:dyDescent="0.25">
      <c r="D615" s="9"/>
      <c r="E615" s="9"/>
      <c r="F615" s="9"/>
    </row>
    <row r="616" spans="4:6" x14ac:dyDescent="0.25">
      <c r="D616" s="9"/>
      <c r="E616" s="9"/>
      <c r="F616" s="9"/>
    </row>
    <row r="617" spans="4:6" x14ac:dyDescent="0.25">
      <c r="D617" s="9"/>
      <c r="E617" s="9"/>
      <c r="F617" s="9"/>
    </row>
    <row r="618" spans="4:6" x14ac:dyDescent="0.25">
      <c r="D618" s="9"/>
      <c r="E618" s="9"/>
      <c r="F618" s="9"/>
    </row>
    <row r="619" spans="4:6" x14ac:dyDescent="0.25">
      <c r="D619" s="9"/>
      <c r="E619" s="9"/>
      <c r="F619" s="9"/>
    </row>
    <row r="620" spans="4:6" x14ac:dyDescent="0.25">
      <c r="D620" s="9"/>
      <c r="E620" s="9"/>
      <c r="F620" s="9"/>
    </row>
    <row r="621" spans="4:6" x14ac:dyDescent="0.25">
      <c r="D621" s="9"/>
      <c r="E621" s="9"/>
      <c r="F621" s="9"/>
    </row>
    <row r="622" spans="4:6" x14ac:dyDescent="0.25">
      <c r="D622" s="9"/>
      <c r="E622" s="9"/>
      <c r="F622" s="9"/>
    </row>
    <row r="623" spans="4:6" x14ac:dyDescent="0.25">
      <c r="D623" s="9"/>
      <c r="E623" s="9"/>
      <c r="F623" s="9"/>
    </row>
    <row r="624" spans="4:6" x14ac:dyDescent="0.25">
      <c r="D624" s="9"/>
      <c r="E624" s="9"/>
      <c r="F624" s="9"/>
    </row>
    <row r="625" spans="4:6" x14ac:dyDescent="0.25">
      <c r="D625" s="9"/>
      <c r="E625" s="9"/>
      <c r="F625" s="9"/>
    </row>
    <row r="626" spans="4:6" x14ac:dyDescent="0.25">
      <c r="D626" s="9"/>
      <c r="E626" s="9"/>
      <c r="F626" s="9"/>
    </row>
    <row r="627" spans="4:6" x14ac:dyDescent="0.25">
      <c r="D627" s="9"/>
      <c r="E627" s="9"/>
      <c r="F627" s="9"/>
    </row>
    <row r="628" spans="4:6" x14ac:dyDescent="0.25">
      <c r="D628" s="9"/>
      <c r="E628" s="9"/>
      <c r="F628" s="9"/>
    </row>
    <row r="629" spans="4:6" x14ac:dyDescent="0.25">
      <c r="D629" s="9"/>
      <c r="E629" s="9"/>
      <c r="F629" s="9"/>
    </row>
    <row r="630" spans="4:6" x14ac:dyDescent="0.25">
      <c r="D630" s="9"/>
      <c r="E630" s="9"/>
      <c r="F630" s="9"/>
    </row>
    <row r="631" spans="4:6" x14ac:dyDescent="0.25">
      <c r="D631" s="9"/>
      <c r="E631" s="9"/>
      <c r="F631" s="9"/>
    </row>
    <row r="632" spans="4:6" x14ac:dyDescent="0.25">
      <c r="D632" s="9"/>
      <c r="E632" s="9"/>
      <c r="F632" s="9"/>
    </row>
    <row r="633" spans="4:6" x14ac:dyDescent="0.25">
      <c r="D633" s="9"/>
      <c r="E633" s="9"/>
      <c r="F633" s="9"/>
    </row>
    <row r="634" spans="4:6" x14ac:dyDescent="0.25">
      <c r="D634" s="9"/>
      <c r="E634" s="9"/>
      <c r="F634" s="9"/>
    </row>
    <row r="635" spans="4:6" x14ac:dyDescent="0.25">
      <c r="D635" s="9"/>
      <c r="E635" s="9"/>
      <c r="F635" s="9"/>
    </row>
    <row r="636" spans="4:6" x14ac:dyDescent="0.25">
      <c r="D636" s="9"/>
      <c r="E636" s="9"/>
      <c r="F636" s="9"/>
    </row>
    <row r="637" spans="4:6" x14ac:dyDescent="0.25">
      <c r="D637" s="9"/>
      <c r="E637" s="9"/>
      <c r="F637" s="9"/>
    </row>
    <row r="638" spans="4:6" x14ac:dyDescent="0.25">
      <c r="D638" s="9"/>
      <c r="E638" s="9"/>
      <c r="F638" s="9"/>
    </row>
    <row r="639" spans="4:6" x14ac:dyDescent="0.25">
      <c r="D639" s="9"/>
      <c r="E639" s="9"/>
      <c r="F639" s="9"/>
    </row>
    <row r="640" spans="4:6" x14ac:dyDescent="0.25">
      <c r="D640" s="9"/>
      <c r="E640" s="9"/>
      <c r="F640" s="9"/>
    </row>
    <row r="641" spans="4:6" x14ac:dyDescent="0.25">
      <c r="D641" s="9"/>
      <c r="E641" s="9"/>
      <c r="F641" s="9"/>
    </row>
    <row r="642" spans="4:6" x14ac:dyDescent="0.25">
      <c r="D642" s="9"/>
      <c r="E642" s="9"/>
      <c r="F642" s="9"/>
    </row>
    <row r="643" spans="4:6" x14ac:dyDescent="0.25">
      <c r="D643" s="9"/>
      <c r="E643" s="9"/>
      <c r="F643" s="9"/>
    </row>
    <row r="644" spans="4:6" x14ac:dyDescent="0.25">
      <c r="D644" s="9"/>
      <c r="E644" s="9"/>
      <c r="F644" s="9"/>
    </row>
    <row r="645" spans="4:6" x14ac:dyDescent="0.25">
      <c r="D645" s="9"/>
      <c r="E645" s="9"/>
      <c r="F645" s="9"/>
    </row>
    <row r="646" spans="4:6" x14ac:dyDescent="0.25">
      <c r="D646" s="9"/>
      <c r="E646" s="9"/>
      <c r="F646" s="9"/>
    </row>
    <row r="647" spans="4:6" x14ac:dyDescent="0.25">
      <c r="D647" s="9"/>
      <c r="E647" s="9"/>
      <c r="F647" s="9"/>
    </row>
    <row r="648" spans="4:6" x14ac:dyDescent="0.25">
      <c r="D648" s="9"/>
      <c r="E648" s="9"/>
      <c r="F648" s="9"/>
    </row>
    <row r="649" spans="4:6" x14ac:dyDescent="0.25">
      <c r="D649" s="9"/>
      <c r="E649" s="9"/>
      <c r="F649" s="9"/>
    </row>
    <row r="650" spans="4:6" x14ac:dyDescent="0.25">
      <c r="D650" s="9"/>
      <c r="E650" s="9"/>
      <c r="F650" s="9"/>
    </row>
    <row r="651" spans="4:6" x14ac:dyDescent="0.25">
      <c r="D651" s="9"/>
      <c r="E651" s="9"/>
      <c r="F651" s="9"/>
    </row>
    <row r="652" spans="4:6" x14ac:dyDescent="0.25">
      <c r="D652" s="9"/>
      <c r="E652" s="9"/>
      <c r="F652" s="9"/>
    </row>
    <row r="653" spans="4:6" x14ac:dyDescent="0.25">
      <c r="D653" s="9"/>
      <c r="E653" s="9"/>
      <c r="F653" s="9"/>
    </row>
    <row r="654" spans="4:6" x14ac:dyDescent="0.25">
      <c r="D654" s="9"/>
      <c r="E654" s="9"/>
      <c r="F654" s="9"/>
    </row>
    <row r="655" spans="4:6" x14ac:dyDescent="0.25">
      <c r="D655" s="9"/>
      <c r="E655" s="9"/>
      <c r="F655" s="9"/>
    </row>
    <row r="656" spans="4:6" x14ac:dyDescent="0.25">
      <c r="D656" s="9"/>
      <c r="E656" s="9"/>
      <c r="F656" s="9"/>
    </row>
    <row r="657" spans="4:6" x14ac:dyDescent="0.25">
      <c r="D657" s="9"/>
      <c r="E657" s="9"/>
      <c r="F657" s="9"/>
    </row>
  </sheetData>
  <mergeCells count="1"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774E1-20DF-4A1F-8BDD-2BACEA99A9F5}">
  <dimension ref="B1:N28"/>
  <sheetViews>
    <sheetView showGridLines="0" tabSelected="1" workbookViewId="0">
      <selection activeCell="P27" sqref="P27"/>
    </sheetView>
  </sheetViews>
  <sheetFormatPr defaultRowHeight="15" x14ac:dyDescent="0.25"/>
  <cols>
    <col min="1" max="1" width="2.7109375" customWidth="1"/>
    <col min="2" max="2" width="36.5703125" customWidth="1"/>
    <col min="3" max="3" width="4.7109375" customWidth="1"/>
    <col min="4" max="4" width="10.7109375" bestFit="1" customWidth="1"/>
    <col min="5" max="5" width="2.7109375" customWidth="1"/>
    <col min="6" max="6" width="10.28515625" customWidth="1"/>
    <col min="7" max="7" width="5.5703125" customWidth="1"/>
    <col min="8" max="8" width="10.5703125" customWidth="1"/>
    <col min="9" max="12" width="10.42578125" customWidth="1"/>
    <col min="13" max="13" width="3.7109375" customWidth="1"/>
    <col min="251" max="251" width="4.5703125" customWidth="1"/>
    <col min="252" max="252" width="2.85546875" customWidth="1"/>
    <col min="253" max="253" width="1.140625" customWidth="1"/>
    <col min="254" max="254" width="23.140625" customWidth="1"/>
    <col min="257" max="257" width="2.140625" customWidth="1"/>
    <col min="258" max="258" width="10.28515625" customWidth="1"/>
    <col min="259" max="259" width="2.42578125" customWidth="1"/>
    <col min="261" max="261" width="3.85546875" customWidth="1"/>
    <col min="263" max="263" width="4.140625" customWidth="1"/>
    <col min="264" max="264" width="9.5703125" customWidth="1"/>
    <col min="507" max="507" width="4.5703125" customWidth="1"/>
    <col min="508" max="508" width="2.85546875" customWidth="1"/>
    <col min="509" max="509" width="1.140625" customWidth="1"/>
    <col min="510" max="510" width="23.140625" customWidth="1"/>
    <col min="513" max="513" width="2.140625" customWidth="1"/>
    <col min="514" max="514" width="10.28515625" customWidth="1"/>
    <col min="515" max="515" width="2.42578125" customWidth="1"/>
    <col min="517" max="517" width="3.85546875" customWidth="1"/>
    <col min="519" max="519" width="4.140625" customWidth="1"/>
    <col min="520" max="520" width="9.5703125" customWidth="1"/>
    <col min="763" max="763" width="4.5703125" customWidth="1"/>
    <col min="764" max="764" width="2.85546875" customWidth="1"/>
    <col min="765" max="765" width="1.140625" customWidth="1"/>
    <col min="766" max="766" width="23.140625" customWidth="1"/>
    <col min="769" max="769" width="2.140625" customWidth="1"/>
    <col min="770" max="770" width="10.28515625" customWidth="1"/>
    <col min="771" max="771" width="2.42578125" customWidth="1"/>
    <col min="773" max="773" width="3.85546875" customWidth="1"/>
    <col min="775" max="775" width="4.140625" customWidth="1"/>
    <col min="776" max="776" width="9.5703125" customWidth="1"/>
    <col min="1019" max="1019" width="4.5703125" customWidth="1"/>
    <col min="1020" max="1020" width="2.85546875" customWidth="1"/>
    <col min="1021" max="1021" width="1.140625" customWidth="1"/>
    <col min="1022" max="1022" width="23.140625" customWidth="1"/>
    <col min="1025" max="1025" width="2.140625" customWidth="1"/>
    <col min="1026" max="1026" width="10.28515625" customWidth="1"/>
    <col min="1027" max="1027" width="2.42578125" customWidth="1"/>
    <col min="1029" max="1029" width="3.85546875" customWidth="1"/>
    <col min="1031" max="1031" width="4.140625" customWidth="1"/>
    <col min="1032" max="1032" width="9.5703125" customWidth="1"/>
    <col min="1275" max="1275" width="4.5703125" customWidth="1"/>
    <col min="1276" max="1276" width="2.85546875" customWidth="1"/>
    <col min="1277" max="1277" width="1.140625" customWidth="1"/>
    <col min="1278" max="1278" width="23.140625" customWidth="1"/>
    <col min="1281" max="1281" width="2.140625" customWidth="1"/>
    <col min="1282" max="1282" width="10.28515625" customWidth="1"/>
    <col min="1283" max="1283" width="2.42578125" customWidth="1"/>
    <col min="1285" max="1285" width="3.85546875" customWidth="1"/>
    <col min="1287" max="1287" width="4.140625" customWidth="1"/>
    <col min="1288" max="1288" width="9.5703125" customWidth="1"/>
    <col min="1531" max="1531" width="4.5703125" customWidth="1"/>
    <col min="1532" max="1532" width="2.85546875" customWidth="1"/>
    <col min="1533" max="1533" width="1.140625" customWidth="1"/>
    <col min="1534" max="1534" width="23.140625" customWidth="1"/>
    <col min="1537" max="1537" width="2.140625" customWidth="1"/>
    <col min="1538" max="1538" width="10.28515625" customWidth="1"/>
    <col min="1539" max="1539" width="2.42578125" customWidth="1"/>
    <col min="1541" max="1541" width="3.85546875" customWidth="1"/>
    <col min="1543" max="1543" width="4.140625" customWidth="1"/>
    <col min="1544" max="1544" width="9.5703125" customWidth="1"/>
    <col min="1787" max="1787" width="4.5703125" customWidth="1"/>
    <col min="1788" max="1788" width="2.85546875" customWidth="1"/>
    <col min="1789" max="1789" width="1.140625" customWidth="1"/>
    <col min="1790" max="1790" width="23.140625" customWidth="1"/>
    <col min="1793" max="1793" width="2.140625" customWidth="1"/>
    <col min="1794" max="1794" width="10.28515625" customWidth="1"/>
    <col min="1795" max="1795" width="2.42578125" customWidth="1"/>
    <col min="1797" max="1797" width="3.85546875" customWidth="1"/>
    <col min="1799" max="1799" width="4.140625" customWidth="1"/>
    <col min="1800" max="1800" width="9.5703125" customWidth="1"/>
    <col min="2043" max="2043" width="4.5703125" customWidth="1"/>
    <col min="2044" max="2044" width="2.85546875" customWidth="1"/>
    <col min="2045" max="2045" width="1.140625" customWidth="1"/>
    <col min="2046" max="2046" width="23.140625" customWidth="1"/>
    <col min="2049" max="2049" width="2.140625" customWidth="1"/>
    <col min="2050" max="2050" width="10.28515625" customWidth="1"/>
    <col min="2051" max="2051" width="2.42578125" customWidth="1"/>
    <col min="2053" max="2053" width="3.85546875" customWidth="1"/>
    <col min="2055" max="2055" width="4.140625" customWidth="1"/>
    <col min="2056" max="2056" width="9.5703125" customWidth="1"/>
    <col min="2299" max="2299" width="4.5703125" customWidth="1"/>
    <col min="2300" max="2300" width="2.85546875" customWidth="1"/>
    <col min="2301" max="2301" width="1.140625" customWidth="1"/>
    <col min="2302" max="2302" width="23.140625" customWidth="1"/>
    <col min="2305" max="2305" width="2.140625" customWidth="1"/>
    <col min="2306" max="2306" width="10.28515625" customWidth="1"/>
    <col min="2307" max="2307" width="2.42578125" customWidth="1"/>
    <col min="2309" max="2309" width="3.85546875" customWidth="1"/>
    <col min="2311" max="2311" width="4.140625" customWidth="1"/>
    <col min="2312" max="2312" width="9.5703125" customWidth="1"/>
    <col min="2555" max="2555" width="4.5703125" customWidth="1"/>
    <col min="2556" max="2556" width="2.85546875" customWidth="1"/>
    <col min="2557" max="2557" width="1.140625" customWidth="1"/>
    <col min="2558" max="2558" width="23.140625" customWidth="1"/>
    <col min="2561" max="2561" width="2.140625" customWidth="1"/>
    <col min="2562" max="2562" width="10.28515625" customWidth="1"/>
    <col min="2563" max="2563" width="2.42578125" customWidth="1"/>
    <col min="2565" max="2565" width="3.85546875" customWidth="1"/>
    <col min="2567" max="2567" width="4.140625" customWidth="1"/>
    <col min="2568" max="2568" width="9.5703125" customWidth="1"/>
    <col min="2811" max="2811" width="4.5703125" customWidth="1"/>
    <col min="2812" max="2812" width="2.85546875" customWidth="1"/>
    <col min="2813" max="2813" width="1.140625" customWidth="1"/>
    <col min="2814" max="2814" width="23.140625" customWidth="1"/>
    <col min="2817" max="2817" width="2.140625" customWidth="1"/>
    <col min="2818" max="2818" width="10.28515625" customWidth="1"/>
    <col min="2819" max="2819" width="2.42578125" customWidth="1"/>
    <col min="2821" max="2821" width="3.85546875" customWidth="1"/>
    <col min="2823" max="2823" width="4.140625" customWidth="1"/>
    <col min="2824" max="2824" width="9.5703125" customWidth="1"/>
    <col min="3067" max="3067" width="4.5703125" customWidth="1"/>
    <col min="3068" max="3068" width="2.85546875" customWidth="1"/>
    <col min="3069" max="3069" width="1.140625" customWidth="1"/>
    <col min="3070" max="3070" width="23.140625" customWidth="1"/>
    <col min="3073" max="3073" width="2.140625" customWidth="1"/>
    <col min="3074" max="3074" width="10.28515625" customWidth="1"/>
    <col min="3075" max="3075" width="2.42578125" customWidth="1"/>
    <col min="3077" max="3077" width="3.85546875" customWidth="1"/>
    <col min="3079" max="3079" width="4.140625" customWidth="1"/>
    <col min="3080" max="3080" width="9.5703125" customWidth="1"/>
    <col min="3323" max="3323" width="4.5703125" customWidth="1"/>
    <col min="3324" max="3324" width="2.85546875" customWidth="1"/>
    <col min="3325" max="3325" width="1.140625" customWidth="1"/>
    <col min="3326" max="3326" width="23.140625" customWidth="1"/>
    <col min="3329" max="3329" width="2.140625" customWidth="1"/>
    <col min="3330" max="3330" width="10.28515625" customWidth="1"/>
    <col min="3331" max="3331" width="2.42578125" customWidth="1"/>
    <col min="3333" max="3333" width="3.85546875" customWidth="1"/>
    <col min="3335" max="3335" width="4.140625" customWidth="1"/>
    <col min="3336" max="3336" width="9.5703125" customWidth="1"/>
    <col min="3579" max="3579" width="4.5703125" customWidth="1"/>
    <col min="3580" max="3580" width="2.85546875" customWidth="1"/>
    <col min="3581" max="3581" width="1.140625" customWidth="1"/>
    <col min="3582" max="3582" width="23.140625" customWidth="1"/>
    <col min="3585" max="3585" width="2.140625" customWidth="1"/>
    <col min="3586" max="3586" width="10.28515625" customWidth="1"/>
    <col min="3587" max="3587" width="2.42578125" customWidth="1"/>
    <col min="3589" max="3589" width="3.85546875" customWidth="1"/>
    <col min="3591" max="3591" width="4.140625" customWidth="1"/>
    <col min="3592" max="3592" width="9.5703125" customWidth="1"/>
    <col min="3835" max="3835" width="4.5703125" customWidth="1"/>
    <col min="3836" max="3836" width="2.85546875" customWidth="1"/>
    <col min="3837" max="3837" width="1.140625" customWidth="1"/>
    <col min="3838" max="3838" width="23.140625" customWidth="1"/>
    <col min="3841" max="3841" width="2.140625" customWidth="1"/>
    <col min="3842" max="3842" width="10.28515625" customWidth="1"/>
    <col min="3843" max="3843" width="2.42578125" customWidth="1"/>
    <col min="3845" max="3845" width="3.85546875" customWidth="1"/>
    <col min="3847" max="3847" width="4.140625" customWidth="1"/>
    <col min="3848" max="3848" width="9.5703125" customWidth="1"/>
    <col min="4091" max="4091" width="4.5703125" customWidth="1"/>
    <col min="4092" max="4092" width="2.85546875" customWidth="1"/>
    <col min="4093" max="4093" width="1.140625" customWidth="1"/>
    <col min="4094" max="4094" width="23.140625" customWidth="1"/>
    <col min="4097" max="4097" width="2.140625" customWidth="1"/>
    <col min="4098" max="4098" width="10.28515625" customWidth="1"/>
    <col min="4099" max="4099" width="2.42578125" customWidth="1"/>
    <col min="4101" max="4101" width="3.85546875" customWidth="1"/>
    <col min="4103" max="4103" width="4.140625" customWidth="1"/>
    <col min="4104" max="4104" width="9.5703125" customWidth="1"/>
    <col min="4347" max="4347" width="4.5703125" customWidth="1"/>
    <col min="4348" max="4348" width="2.85546875" customWidth="1"/>
    <col min="4349" max="4349" width="1.140625" customWidth="1"/>
    <col min="4350" max="4350" width="23.140625" customWidth="1"/>
    <col min="4353" max="4353" width="2.140625" customWidth="1"/>
    <col min="4354" max="4354" width="10.28515625" customWidth="1"/>
    <col min="4355" max="4355" width="2.42578125" customWidth="1"/>
    <col min="4357" max="4357" width="3.85546875" customWidth="1"/>
    <col min="4359" max="4359" width="4.140625" customWidth="1"/>
    <col min="4360" max="4360" width="9.5703125" customWidth="1"/>
    <col min="4603" max="4603" width="4.5703125" customWidth="1"/>
    <col min="4604" max="4604" width="2.85546875" customWidth="1"/>
    <col min="4605" max="4605" width="1.140625" customWidth="1"/>
    <col min="4606" max="4606" width="23.140625" customWidth="1"/>
    <col min="4609" max="4609" width="2.140625" customWidth="1"/>
    <col min="4610" max="4610" width="10.28515625" customWidth="1"/>
    <col min="4611" max="4611" width="2.42578125" customWidth="1"/>
    <col min="4613" max="4613" width="3.85546875" customWidth="1"/>
    <col min="4615" max="4615" width="4.140625" customWidth="1"/>
    <col min="4616" max="4616" width="9.5703125" customWidth="1"/>
    <col min="4859" max="4859" width="4.5703125" customWidth="1"/>
    <col min="4860" max="4860" width="2.85546875" customWidth="1"/>
    <col min="4861" max="4861" width="1.140625" customWidth="1"/>
    <col min="4862" max="4862" width="23.140625" customWidth="1"/>
    <col min="4865" max="4865" width="2.140625" customWidth="1"/>
    <col min="4866" max="4866" width="10.28515625" customWidth="1"/>
    <col min="4867" max="4867" width="2.42578125" customWidth="1"/>
    <col min="4869" max="4869" width="3.85546875" customWidth="1"/>
    <col min="4871" max="4871" width="4.140625" customWidth="1"/>
    <col min="4872" max="4872" width="9.5703125" customWidth="1"/>
    <col min="5115" max="5115" width="4.5703125" customWidth="1"/>
    <col min="5116" max="5116" width="2.85546875" customWidth="1"/>
    <col min="5117" max="5117" width="1.140625" customWidth="1"/>
    <col min="5118" max="5118" width="23.140625" customWidth="1"/>
    <col min="5121" max="5121" width="2.140625" customWidth="1"/>
    <col min="5122" max="5122" width="10.28515625" customWidth="1"/>
    <col min="5123" max="5123" width="2.42578125" customWidth="1"/>
    <col min="5125" max="5125" width="3.85546875" customWidth="1"/>
    <col min="5127" max="5127" width="4.140625" customWidth="1"/>
    <col min="5128" max="5128" width="9.5703125" customWidth="1"/>
    <col min="5371" max="5371" width="4.5703125" customWidth="1"/>
    <col min="5372" max="5372" width="2.85546875" customWidth="1"/>
    <col min="5373" max="5373" width="1.140625" customWidth="1"/>
    <col min="5374" max="5374" width="23.140625" customWidth="1"/>
    <col min="5377" max="5377" width="2.140625" customWidth="1"/>
    <col min="5378" max="5378" width="10.28515625" customWidth="1"/>
    <col min="5379" max="5379" width="2.42578125" customWidth="1"/>
    <col min="5381" max="5381" width="3.85546875" customWidth="1"/>
    <col min="5383" max="5383" width="4.140625" customWidth="1"/>
    <col min="5384" max="5384" width="9.5703125" customWidth="1"/>
    <col min="5627" max="5627" width="4.5703125" customWidth="1"/>
    <col min="5628" max="5628" width="2.85546875" customWidth="1"/>
    <col min="5629" max="5629" width="1.140625" customWidth="1"/>
    <col min="5630" max="5630" width="23.140625" customWidth="1"/>
    <col min="5633" max="5633" width="2.140625" customWidth="1"/>
    <col min="5634" max="5634" width="10.28515625" customWidth="1"/>
    <col min="5635" max="5635" width="2.42578125" customWidth="1"/>
    <col min="5637" max="5637" width="3.85546875" customWidth="1"/>
    <col min="5639" max="5639" width="4.140625" customWidth="1"/>
    <col min="5640" max="5640" width="9.5703125" customWidth="1"/>
    <col min="5883" max="5883" width="4.5703125" customWidth="1"/>
    <col min="5884" max="5884" width="2.85546875" customWidth="1"/>
    <col min="5885" max="5885" width="1.140625" customWidth="1"/>
    <col min="5886" max="5886" width="23.140625" customWidth="1"/>
    <col min="5889" max="5889" width="2.140625" customWidth="1"/>
    <col min="5890" max="5890" width="10.28515625" customWidth="1"/>
    <col min="5891" max="5891" width="2.42578125" customWidth="1"/>
    <col min="5893" max="5893" width="3.85546875" customWidth="1"/>
    <col min="5895" max="5895" width="4.140625" customWidth="1"/>
    <col min="5896" max="5896" width="9.5703125" customWidth="1"/>
    <col min="6139" max="6139" width="4.5703125" customWidth="1"/>
    <col min="6140" max="6140" width="2.85546875" customWidth="1"/>
    <col min="6141" max="6141" width="1.140625" customWidth="1"/>
    <col min="6142" max="6142" width="23.140625" customWidth="1"/>
    <col min="6145" max="6145" width="2.140625" customWidth="1"/>
    <col min="6146" max="6146" width="10.28515625" customWidth="1"/>
    <col min="6147" max="6147" width="2.42578125" customWidth="1"/>
    <col min="6149" max="6149" width="3.85546875" customWidth="1"/>
    <col min="6151" max="6151" width="4.140625" customWidth="1"/>
    <col min="6152" max="6152" width="9.5703125" customWidth="1"/>
    <col min="6395" max="6395" width="4.5703125" customWidth="1"/>
    <col min="6396" max="6396" width="2.85546875" customWidth="1"/>
    <col min="6397" max="6397" width="1.140625" customWidth="1"/>
    <col min="6398" max="6398" width="23.140625" customWidth="1"/>
    <col min="6401" max="6401" width="2.140625" customWidth="1"/>
    <col min="6402" max="6402" width="10.28515625" customWidth="1"/>
    <col min="6403" max="6403" width="2.42578125" customWidth="1"/>
    <col min="6405" max="6405" width="3.85546875" customWidth="1"/>
    <col min="6407" max="6407" width="4.140625" customWidth="1"/>
    <col min="6408" max="6408" width="9.5703125" customWidth="1"/>
    <col min="6651" max="6651" width="4.5703125" customWidth="1"/>
    <col min="6652" max="6652" width="2.85546875" customWidth="1"/>
    <col min="6653" max="6653" width="1.140625" customWidth="1"/>
    <col min="6654" max="6654" width="23.140625" customWidth="1"/>
    <col min="6657" max="6657" width="2.140625" customWidth="1"/>
    <col min="6658" max="6658" width="10.28515625" customWidth="1"/>
    <col min="6659" max="6659" width="2.42578125" customWidth="1"/>
    <col min="6661" max="6661" width="3.85546875" customWidth="1"/>
    <col min="6663" max="6663" width="4.140625" customWidth="1"/>
    <col min="6664" max="6664" width="9.5703125" customWidth="1"/>
    <col min="6907" max="6907" width="4.5703125" customWidth="1"/>
    <col min="6908" max="6908" width="2.85546875" customWidth="1"/>
    <col min="6909" max="6909" width="1.140625" customWidth="1"/>
    <col min="6910" max="6910" width="23.140625" customWidth="1"/>
    <col min="6913" max="6913" width="2.140625" customWidth="1"/>
    <col min="6914" max="6914" width="10.28515625" customWidth="1"/>
    <col min="6915" max="6915" width="2.42578125" customWidth="1"/>
    <col min="6917" max="6917" width="3.85546875" customWidth="1"/>
    <col min="6919" max="6919" width="4.140625" customWidth="1"/>
    <col min="6920" max="6920" width="9.5703125" customWidth="1"/>
    <col min="7163" max="7163" width="4.5703125" customWidth="1"/>
    <col min="7164" max="7164" width="2.85546875" customWidth="1"/>
    <col min="7165" max="7165" width="1.140625" customWidth="1"/>
    <col min="7166" max="7166" width="23.140625" customWidth="1"/>
    <col min="7169" max="7169" width="2.140625" customWidth="1"/>
    <col min="7170" max="7170" width="10.28515625" customWidth="1"/>
    <col min="7171" max="7171" width="2.42578125" customWidth="1"/>
    <col min="7173" max="7173" width="3.85546875" customWidth="1"/>
    <col min="7175" max="7175" width="4.140625" customWidth="1"/>
    <col min="7176" max="7176" width="9.5703125" customWidth="1"/>
    <col min="7419" max="7419" width="4.5703125" customWidth="1"/>
    <col min="7420" max="7420" width="2.85546875" customWidth="1"/>
    <col min="7421" max="7421" width="1.140625" customWidth="1"/>
    <col min="7422" max="7422" width="23.140625" customWidth="1"/>
    <col min="7425" max="7425" width="2.140625" customWidth="1"/>
    <col min="7426" max="7426" width="10.28515625" customWidth="1"/>
    <col min="7427" max="7427" width="2.42578125" customWidth="1"/>
    <col min="7429" max="7429" width="3.85546875" customWidth="1"/>
    <col min="7431" max="7431" width="4.140625" customWidth="1"/>
    <col min="7432" max="7432" width="9.5703125" customWidth="1"/>
    <col min="7675" max="7675" width="4.5703125" customWidth="1"/>
    <col min="7676" max="7676" width="2.85546875" customWidth="1"/>
    <col min="7677" max="7677" width="1.140625" customWidth="1"/>
    <col min="7678" max="7678" width="23.140625" customWidth="1"/>
    <col min="7681" max="7681" width="2.140625" customWidth="1"/>
    <col min="7682" max="7682" width="10.28515625" customWidth="1"/>
    <col min="7683" max="7683" width="2.42578125" customWidth="1"/>
    <col min="7685" max="7685" width="3.85546875" customWidth="1"/>
    <col min="7687" max="7687" width="4.140625" customWidth="1"/>
    <col min="7688" max="7688" width="9.5703125" customWidth="1"/>
    <col min="7931" max="7931" width="4.5703125" customWidth="1"/>
    <col min="7932" max="7932" width="2.85546875" customWidth="1"/>
    <col min="7933" max="7933" width="1.140625" customWidth="1"/>
    <col min="7934" max="7934" width="23.140625" customWidth="1"/>
    <col min="7937" max="7937" width="2.140625" customWidth="1"/>
    <col min="7938" max="7938" width="10.28515625" customWidth="1"/>
    <col min="7939" max="7939" width="2.42578125" customWidth="1"/>
    <col min="7941" max="7941" width="3.85546875" customWidth="1"/>
    <col min="7943" max="7943" width="4.140625" customWidth="1"/>
    <col min="7944" max="7944" width="9.5703125" customWidth="1"/>
    <col min="8187" max="8187" width="4.5703125" customWidth="1"/>
    <col min="8188" max="8188" width="2.85546875" customWidth="1"/>
    <col min="8189" max="8189" width="1.140625" customWidth="1"/>
    <col min="8190" max="8190" width="23.140625" customWidth="1"/>
    <col min="8193" max="8193" width="2.140625" customWidth="1"/>
    <col min="8194" max="8194" width="10.28515625" customWidth="1"/>
    <col min="8195" max="8195" width="2.42578125" customWidth="1"/>
    <col min="8197" max="8197" width="3.85546875" customWidth="1"/>
    <col min="8199" max="8199" width="4.140625" customWidth="1"/>
    <col min="8200" max="8200" width="9.5703125" customWidth="1"/>
    <col min="8443" max="8443" width="4.5703125" customWidth="1"/>
    <col min="8444" max="8444" width="2.85546875" customWidth="1"/>
    <col min="8445" max="8445" width="1.140625" customWidth="1"/>
    <col min="8446" max="8446" width="23.140625" customWidth="1"/>
    <col min="8449" max="8449" width="2.140625" customWidth="1"/>
    <col min="8450" max="8450" width="10.28515625" customWidth="1"/>
    <col min="8451" max="8451" width="2.42578125" customWidth="1"/>
    <col min="8453" max="8453" width="3.85546875" customWidth="1"/>
    <col min="8455" max="8455" width="4.140625" customWidth="1"/>
    <col min="8456" max="8456" width="9.5703125" customWidth="1"/>
    <col min="8699" max="8699" width="4.5703125" customWidth="1"/>
    <col min="8700" max="8700" width="2.85546875" customWidth="1"/>
    <col min="8701" max="8701" width="1.140625" customWidth="1"/>
    <col min="8702" max="8702" width="23.140625" customWidth="1"/>
    <col min="8705" max="8705" width="2.140625" customWidth="1"/>
    <col min="8706" max="8706" width="10.28515625" customWidth="1"/>
    <col min="8707" max="8707" width="2.42578125" customWidth="1"/>
    <col min="8709" max="8709" width="3.85546875" customWidth="1"/>
    <col min="8711" max="8711" width="4.140625" customWidth="1"/>
    <col min="8712" max="8712" width="9.5703125" customWidth="1"/>
    <col min="8955" max="8955" width="4.5703125" customWidth="1"/>
    <col min="8956" max="8956" width="2.85546875" customWidth="1"/>
    <col min="8957" max="8957" width="1.140625" customWidth="1"/>
    <col min="8958" max="8958" width="23.140625" customWidth="1"/>
    <col min="8961" max="8961" width="2.140625" customWidth="1"/>
    <col min="8962" max="8962" width="10.28515625" customWidth="1"/>
    <col min="8963" max="8963" width="2.42578125" customWidth="1"/>
    <col min="8965" max="8965" width="3.85546875" customWidth="1"/>
    <col min="8967" max="8967" width="4.140625" customWidth="1"/>
    <col min="8968" max="8968" width="9.5703125" customWidth="1"/>
    <col min="9211" max="9211" width="4.5703125" customWidth="1"/>
    <col min="9212" max="9212" width="2.85546875" customWidth="1"/>
    <col min="9213" max="9213" width="1.140625" customWidth="1"/>
    <col min="9214" max="9214" width="23.140625" customWidth="1"/>
    <col min="9217" max="9217" width="2.140625" customWidth="1"/>
    <col min="9218" max="9218" width="10.28515625" customWidth="1"/>
    <col min="9219" max="9219" width="2.42578125" customWidth="1"/>
    <col min="9221" max="9221" width="3.85546875" customWidth="1"/>
    <col min="9223" max="9223" width="4.140625" customWidth="1"/>
    <col min="9224" max="9224" width="9.5703125" customWidth="1"/>
    <col min="9467" max="9467" width="4.5703125" customWidth="1"/>
    <col min="9468" max="9468" width="2.85546875" customWidth="1"/>
    <col min="9469" max="9469" width="1.140625" customWidth="1"/>
    <col min="9470" max="9470" width="23.140625" customWidth="1"/>
    <col min="9473" max="9473" width="2.140625" customWidth="1"/>
    <col min="9474" max="9474" width="10.28515625" customWidth="1"/>
    <col min="9475" max="9475" width="2.42578125" customWidth="1"/>
    <col min="9477" max="9477" width="3.85546875" customWidth="1"/>
    <col min="9479" max="9479" width="4.140625" customWidth="1"/>
    <col min="9480" max="9480" width="9.5703125" customWidth="1"/>
    <col min="9723" max="9723" width="4.5703125" customWidth="1"/>
    <col min="9724" max="9724" width="2.85546875" customWidth="1"/>
    <col min="9725" max="9725" width="1.140625" customWidth="1"/>
    <col min="9726" max="9726" width="23.140625" customWidth="1"/>
    <col min="9729" max="9729" width="2.140625" customWidth="1"/>
    <col min="9730" max="9730" width="10.28515625" customWidth="1"/>
    <col min="9731" max="9731" width="2.42578125" customWidth="1"/>
    <col min="9733" max="9733" width="3.85546875" customWidth="1"/>
    <col min="9735" max="9735" width="4.140625" customWidth="1"/>
    <col min="9736" max="9736" width="9.5703125" customWidth="1"/>
    <col min="9979" max="9979" width="4.5703125" customWidth="1"/>
    <col min="9980" max="9980" width="2.85546875" customWidth="1"/>
    <col min="9981" max="9981" width="1.140625" customWidth="1"/>
    <col min="9982" max="9982" width="23.140625" customWidth="1"/>
    <col min="9985" max="9985" width="2.140625" customWidth="1"/>
    <col min="9986" max="9986" width="10.28515625" customWidth="1"/>
    <col min="9987" max="9987" width="2.42578125" customWidth="1"/>
    <col min="9989" max="9989" width="3.85546875" customWidth="1"/>
    <col min="9991" max="9991" width="4.140625" customWidth="1"/>
    <col min="9992" max="9992" width="9.5703125" customWidth="1"/>
    <col min="10235" max="10235" width="4.5703125" customWidth="1"/>
    <col min="10236" max="10236" width="2.85546875" customWidth="1"/>
    <col min="10237" max="10237" width="1.140625" customWidth="1"/>
    <col min="10238" max="10238" width="23.140625" customWidth="1"/>
    <col min="10241" max="10241" width="2.140625" customWidth="1"/>
    <col min="10242" max="10242" width="10.28515625" customWidth="1"/>
    <col min="10243" max="10243" width="2.42578125" customWidth="1"/>
    <col min="10245" max="10245" width="3.85546875" customWidth="1"/>
    <col min="10247" max="10247" width="4.140625" customWidth="1"/>
    <col min="10248" max="10248" width="9.5703125" customWidth="1"/>
    <col min="10491" max="10491" width="4.5703125" customWidth="1"/>
    <col min="10492" max="10492" width="2.85546875" customWidth="1"/>
    <col min="10493" max="10493" width="1.140625" customWidth="1"/>
    <col min="10494" max="10494" width="23.140625" customWidth="1"/>
    <col min="10497" max="10497" width="2.140625" customWidth="1"/>
    <col min="10498" max="10498" width="10.28515625" customWidth="1"/>
    <col min="10499" max="10499" width="2.42578125" customWidth="1"/>
    <col min="10501" max="10501" width="3.85546875" customWidth="1"/>
    <col min="10503" max="10503" width="4.140625" customWidth="1"/>
    <col min="10504" max="10504" width="9.5703125" customWidth="1"/>
    <col min="10747" max="10747" width="4.5703125" customWidth="1"/>
    <col min="10748" max="10748" width="2.85546875" customWidth="1"/>
    <col min="10749" max="10749" width="1.140625" customWidth="1"/>
    <col min="10750" max="10750" width="23.140625" customWidth="1"/>
    <col min="10753" max="10753" width="2.140625" customWidth="1"/>
    <col min="10754" max="10754" width="10.28515625" customWidth="1"/>
    <col min="10755" max="10755" width="2.42578125" customWidth="1"/>
    <col min="10757" max="10757" width="3.85546875" customWidth="1"/>
    <col min="10759" max="10759" width="4.140625" customWidth="1"/>
    <col min="10760" max="10760" width="9.5703125" customWidth="1"/>
    <col min="11003" max="11003" width="4.5703125" customWidth="1"/>
    <col min="11004" max="11004" width="2.85546875" customWidth="1"/>
    <col min="11005" max="11005" width="1.140625" customWidth="1"/>
    <col min="11006" max="11006" width="23.140625" customWidth="1"/>
    <col min="11009" max="11009" width="2.140625" customWidth="1"/>
    <col min="11010" max="11010" width="10.28515625" customWidth="1"/>
    <col min="11011" max="11011" width="2.42578125" customWidth="1"/>
    <col min="11013" max="11013" width="3.85546875" customWidth="1"/>
    <col min="11015" max="11015" width="4.140625" customWidth="1"/>
    <col min="11016" max="11016" width="9.5703125" customWidth="1"/>
    <col min="11259" max="11259" width="4.5703125" customWidth="1"/>
    <col min="11260" max="11260" width="2.85546875" customWidth="1"/>
    <col min="11261" max="11261" width="1.140625" customWidth="1"/>
    <col min="11262" max="11262" width="23.140625" customWidth="1"/>
    <col min="11265" max="11265" width="2.140625" customWidth="1"/>
    <col min="11266" max="11266" width="10.28515625" customWidth="1"/>
    <col min="11267" max="11267" width="2.42578125" customWidth="1"/>
    <col min="11269" max="11269" width="3.85546875" customWidth="1"/>
    <col min="11271" max="11271" width="4.140625" customWidth="1"/>
    <col min="11272" max="11272" width="9.5703125" customWidth="1"/>
    <col min="11515" max="11515" width="4.5703125" customWidth="1"/>
    <col min="11516" max="11516" width="2.85546875" customWidth="1"/>
    <col min="11517" max="11517" width="1.140625" customWidth="1"/>
    <col min="11518" max="11518" width="23.140625" customWidth="1"/>
    <col min="11521" max="11521" width="2.140625" customWidth="1"/>
    <col min="11522" max="11522" width="10.28515625" customWidth="1"/>
    <col min="11523" max="11523" width="2.42578125" customWidth="1"/>
    <col min="11525" max="11525" width="3.85546875" customWidth="1"/>
    <col min="11527" max="11527" width="4.140625" customWidth="1"/>
    <col min="11528" max="11528" width="9.5703125" customWidth="1"/>
    <col min="11771" max="11771" width="4.5703125" customWidth="1"/>
    <col min="11772" max="11772" width="2.85546875" customWidth="1"/>
    <col min="11773" max="11773" width="1.140625" customWidth="1"/>
    <col min="11774" max="11774" width="23.140625" customWidth="1"/>
    <col min="11777" max="11777" width="2.140625" customWidth="1"/>
    <col min="11778" max="11778" width="10.28515625" customWidth="1"/>
    <col min="11779" max="11779" width="2.42578125" customWidth="1"/>
    <col min="11781" max="11781" width="3.85546875" customWidth="1"/>
    <col min="11783" max="11783" width="4.140625" customWidth="1"/>
    <col min="11784" max="11784" width="9.5703125" customWidth="1"/>
    <col min="12027" max="12027" width="4.5703125" customWidth="1"/>
    <col min="12028" max="12028" width="2.85546875" customWidth="1"/>
    <col min="12029" max="12029" width="1.140625" customWidth="1"/>
    <col min="12030" max="12030" width="23.140625" customWidth="1"/>
    <col min="12033" max="12033" width="2.140625" customWidth="1"/>
    <col min="12034" max="12034" width="10.28515625" customWidth="1"/>
    <col min="12035" max="12035" width="2.42578125" customWidth="1"/>
    <col min="12037" max="12037" width="3.85546875" customWidth="1"/>
    <col min="12039" max="12039" width="4.140625" customWidth="1"/>
    <col min="12040" max="12040" width="9.5703125" customWidth="1"/>
    <col min="12283" max="12283" width="4.5703125" customWidth="1"/>
    <col min="12284" max="12284" width="2.85546875" customWidth="1"/>
    <col min="12285" max="12285" width="1.140625" customWidth="1"/>
    <col min="12286" max="12286" width="23.140625" customWidth="1"/>
    <col min="12289" max="12289" width="2.140625" customWidth="1"/>
    <col min="12290" max="12290" width="10.28515625" customWidth="1"/>
    <col min="12291" max="12291" width="2.42578125" customWidth="1"/>
    <col min="12293" max="12293" width="3.85546875" customWidth="1"/>
    <col min="12295" max="12295" width="4.140625" customWidth="1"/>
    <col min="12296" max="12296" width="9.5703125" customWidth="1"/>
    <col min="12539" max="12539" width="4.5703125" customWidth="1"/>
    <col min="12540" max="12540" width="2.85546875" customWidth="1"/>
    <col min="12541" max="12541" width="1.140625" customWidth="1"/>
    <col min="12542" max="12542" width="23.140625" customWidth="1"/>
    <col min="12545" max="12545" width="2.140625" customWidth="1"/>
    <col min="12546" max="12546" width="10.28515625" customWidth="1"/>
    <col min="12547" max="12547" width="2.42578125" customWidth="1"/>
    <col min="12549" max="12549" width="3.85546875" customWidth="1"/>
    <col min="12551" max="12551" width="4.140625" customWidth="1"/>
    <col min="12552" max="12552" width="9.5703125" customWidth="1"/>
    <col min="12795" max="12795" width="4.5703125" customWidth="1"/>
    <col min="12796" max="12796" width="2.85546875" customWidth="1"/>
    <col min="12797" max="12797" width="1.140625" customWidth="1"/>
    <col min="12798" max="12798" width="23.140625" customWidth="1"/>
    <col min="12801" max="12801" width="2.140625" customWidth="1"/>
    <col min="12802" max="12802" width="10.28515625" customWidth="1"/>
    <col min="12803" max="12803" width="2.42578125" customWidth="1"/>
    <col min="12805" max="12805" width="3.85546875" customWidth="1"/>
    <col min="12807" max="12807" width="4.140625" customWidth="1"/>
    <col min="12808" max="12808" width="9.5703125" customWidth="1"/>
    <col min="13051" max="13051" width="4.5703125" customWidth="1"/>
    <col min="13052" max="13052" width="2.85546875" customWidth="1"/>
    <col min="13053" max="13053" width="1.140625" customWidth="1"/>
    <col min="13054" max="13054" width="23.140625" customWidth="1"/>
    <col min="13057" max="13057" width="2.140625" customWidth="1"/>
    <col min="13058" max="13058" width="10.28515625" customWidth="1"/>
    <col min="13059" max="13059" width="2.42578125" customWidth="1"/>
    <col min="13061" max="13061" width="3.85546875" customWidth="1"/>
    <col min="13063" max="13063" width="4.140625" customWidth="1"/>
    <col min="13064" max="13064" width="9.5703125" customWidth="1"/>
    <col min="13307" max="13307" width="4.5703125" customWidth="1"/>
    <col min="13308" max="13308" width="2.85546875" customWidth="1"/>
    <col min="13309" max="13309" width="1.140625" customWidth="1"/>
    <col min="13310" max="13310" width="23.140625" customWidth="1"/>
    <col min="13313" max="13313" width="2.140625" customWidth="1"/>
    <col min="13314" max="13314" width="10.28515625" customWidth="1"/>
    <col min="13315" max="13315" width="2.42578125" customWidth="1"/>
    <col min="13317" max="13317" width="3.85546875" customWidth="1"/>
    <col min="13319" max="13319" width="4.140625" customWidth="1"/>
    <col min="13320" max="13320" width="9.5703125" customWidth="1"/>
    <col min="13563" max="13563" width="4.5703125" customWidth="1"/>
    <col min="13564" max="13564" width="2.85546875" customWidth="1"/>
    <col min="13565" max="13565" width="1.140625" customWidth="1"/>
    <col min="13566" max="13566" width="23.140625" customWidth="1"/>
    <col min="13569" max="13569" width="2.140625" customWidth="1"/>
    <col min="13570" max="13570" width="10.28515625" customWidth="1"/>
    <col min="13571" max="13571" width="2.42578125" customWidth="1"/>
    <col min="13573" max="13573" width="3.85546875" customWidth="1"/>
    <col min="13575" max="13575" width="4.140625" customWidth="1"/>
    <col min="13576" max="13576" width="9.5703125" customWidth="1"/>
    <col min="13819" max="13819" width="4.5703125" customWidth="1"/>
    <col min="13820" max="13820" width="2.85546875" customWidth="1"/>
    <col min="13821" max="13821" width="1.140625" customWidth="1"/>
    <col min="13822" max="13822" width="23.140625" customWidth="1"/>
    <col min="13825" max="13825" width="2.140625" customWidth="1"/>
    <col min="13826" max="13826" width="10.28515625" customWidth="1"/>
    <col min="13827" max="13827" width="2.42578125" customWidth="1"/>
    <col min="13829" max="13829" width="3.85546875" customWidth="1"/>
    <col min="13831" max="13831" width="4.140625" customWidth="1"/>
    <col min="13832" max="13832" width="9.5703125" customWidth="1"/>
    <col min="14075" max="14075" width="4.5703125" customWidth="1"/>
    <col min="14076" max="14076" width="2.85546875" customWidth="1"/>
    <col min="14077" max="14077" width="1.140625" customWidth="1"/>
    <col min="14078" max="14078" width="23.140625" customWidth="1"/>
    <col min="14081" max="14081" width="2.140625" customWidth="1"/>
    <col min="14082" max="14082" width="10.28515625" customWidth="1"/>
    <col min="14083" max="14083" width="2.42578125" customWidth="1"/>
    <col min="14085" max="14085" width="3.85546875" customWidth="1"/>
    <col min="14087" max="14087" width="4.140625" customWidth="1"/>
    <col min="14088" max="14088" width="9.5703125" customWidth="1"/>
    <col min="14331" max="14331" width="4.5703125" customWidth="1"/>
    <col min="14332" max="14332" width="2.85546875" customWidth="1"/>
    <col min="14333" max="14333" width="1.140625" customWidth="1"/>
    <col min="14334" max="14334" width="23.140625" customWidth="1"/>
    <col min="14337" max="14337" width="2.140625" customWidth="1"/>
    <col min="14338" max="14338" width="10.28515625" customWidth="1"/>
    <col min="14339" max="14339" width="2.42578125" customWidth="1"/>
    <col min="14341" max="14341" width="3.85546875" customWidth="1"/>
    <col min="14343" max="14343" width="4.140625" customWidth="1"/>
    <col min="14344" max="14344" width="9.5703125" customWidth="1"/>
    <col min="14587" max="14587" width="4.5703125" customWidth="1"/>
    <col min="14588" max="14588" width="2.85546875" customWidth="1"/>
    <col min="14589" max="14589" width="1.140625" customWidth="1"/>
    <col min="14590" max="14590" width="23.140625" customWidth="1"/>
    <col min="14593" max="14593" width="2.140625" customWidth="1"/>
    <col min="14594" max="14594" width="10.28515625" customWidth="1"/>
    <col min="14595" max="14595" width="2.42578125" customWidth="1"/>
    <col min="14597" max="14597" width="3.85546875" customWidth="1"/>
    <col min="14599" max="14599" width="4.140625" customWidth="1"/>
    <col min="14600" max="14600" width="9.5703125" customWidth="1"/>
    <col min="14843" max="14843" width="4.5703125" customWidth="1"/>
    <col min="14844" max="14844" width="2.85546875" customWidth="1"/>
    <col min="14845" max="14845" width="1.140625" customWidth="1"/>
    <col min="14846" max="14846" width="23.140625" customWidth="1"/>
    <col min="14849" max="14849" width="2.140625" customWidth="1"/>
    <col min="14850" max="14850" width="10.28515625" customWidth="1"/>
    <col min="14851" max="14851" width="2.42578125" customWidth="1"/>
    <col min="14853" max="14853" width="3.85546875" customWidth="1"/>
    <col min="14855" max="14855" width="4.140625" customWidth="1"/>
    <col min="14856" max="14856" width="9.5703125" customWidth="1"/>
    <col min="15099" max="15099" width="4.5703125" customWidth="1"/>
    <col min="15100" max="15100" width="2.85546875" customWidth="1"/>
    <col min="15101" max="15101" width="1.140625" customWidth="1"/>
    <col min="15102" max="15102" width="23.140625" customWidth="1"/>
    <col min="15105" max="15105" width="2.140625" customWidth="1"/>
    <col min="15106" max="15106" width="10.28515625" customWidth="1"/>
    <col min="15107" max="15107" width="2.42578125" customWidth="1"/>
    <col min="15109" max="15109" width="3.85546875" customWidth="1"/>
    <col min="15111" max="15111" width="4.140625" customWidth="1"/>
    <col min="15112" max="15112" width="9.5703125" customWidth="1"/>
    <col min="15355" max="15355" width="4.5703125" customWidth="1"/>
    <col min="15356" max="15356" width="2.85546875" customWidth="1"/>
    <col min="15357" max="15357" width="1.140625" customWidth="1"/>
    <col min="15358" max="15358" width="23.140625" customWidth="1"/>
    <col min="15361" max="15361" width="2.140625" customWidth="1"/>
    <col min="15362" max="15362" width="10.28515625" customWidth="1"/>
    <col min="15363" max="15363" width="2.42578125" customWidth="1"/>
    <col min="15365" max="15365" width="3.85546875" customWidth="1"/>
    <col min="15367" max="15367" width="4.140625" customWidth="1"/>
    <col min="15368" max="15368" width="9.5703125" customWidth="1"/>
    <col min="15611" max="15611" width="4.5703125" customWidth="1"/>
    <col min="15612" max="15612" width="2.85546875" customWidth="1"/>
    <col min="15613" max="15613" width="1.140625" customWidth="1"/>
    <col min="15614" max="15614" width="23.140625" customWidth="1"/>
    <col min="15617" max="15617" width="2.140625" customWidth="1"/>
    <col min="15618" max="15618" width="10.28515625" customWidth="1"/>
    <col min="15619" max="15619" width="2.42578125" customWidth="1"/>
    <col min="15621" max="15621" width="3.85546875" customWidth="1"/>
    <col min="15623" max="15623" width="4.140625" customWidth="1"/>
    <col min="15624" max="15624" width="9.5703125" customWidth="1"/>
    <col min="15867" max="15867" width="4.5703125" customWidth="1"/>
    <col min="15868" max="15868" width="2.85546875" customWidth="1"/>
    <col min="15869" max="15869" width="1.140625" customWidth="1"/>
    <col min="15870" max="15870" width="23.140625" customWidth="1"/>
    <col min="15873" max="15873" width="2.140625" customWidth="1"/>
    <col min="15874" max="15874" width="10.28515625" customWidth="1"/>
    <col min="15875" max="15875" width="2.42578125" customWidth="1"/>
    <col min="15877" max="15877" width="3.85546875" customWidth="1"/>
    <col min="15879" max="15879" width="4.140625" customWidth="1"/>
    <col min="15880" max="15880" width="9.5703125" customWidth="1"/>
    <col min="16123" max="16123" width="4.5703125" customWidth="1"/>
    <col min="16124" max="16124" width="2.85546875" customWidth="1"/>
    <col min="16125" max="16125" width="1.140625" customWidth="1"/>
    <col min="16126" max="16126" width="23.140625" customWidth="1"/>
    <col min="16129" max="16129" width="2.140625" customWidth="1"/>
    <col min="16130" max="16130" width="10.28515625" customWidth="1"/>
    <col min="16131" max="16131" width="2.42578125" customWidth="1"/>
    <col min="16133" max="16133" width="3.85546875" customWidth="1"/>
    <col min="16135" max="16135" width="4.140625" customWidth="1"/>
    <col min="16136" max="16136" width="9.5703125" customWidth="1"/>
  </cols>
  <sheetData>
    <row r="1" spans="2:14" x14ac:dyDescent="0.25">
      <c r="H1" s="86">
        <v>1</v>
      </c>
      <c r="I1" s="86">
        <v>2</v>
      </c>
      <c r="J1" s="86">
        <v>3</v>
      </c>
      <c r="K1" s="86">
        <v>4</v>
      </c>
      <c r="L1" s="86">
        <v>5</v>
      </c>
      <c r="M1" s="86"/>
      <c r="N1" s="86"/>
    </row>
    <row r="2" spans="2:14" ht="20.25" x14ac:dyDescent="0.3">
      <c r="B2" s="62" t="s">
        <v>2</v>
      </c>
    </row>
    <row r="3" spans="2:14" ht="15.75" customHeight="1" x14ac:dyDescent="0.25">
      <c r="B3" s="64" t="s">
        <v>256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2:14" ht="7.9" customHeight="1" x14ac:dyDescent="0.25"/>
    <row r="5" spans="2:14" x14ac:dyDescent="0.25">
      <c r="H5" s="138" t="s">
        <v>4</v>
      </c>
      <c r="I5" s="138"/>
      <c r="J5" s="138"/>
      <c r="K5" s="138"/>
      <c r="L5" s="138"/>
    </row>
    <row r="6" spans="2:14" ht="15.75" customHeight="1" x14ac:dyDescent="0.25">
      <c r="H6" s="92" t="s">
        <v>1</v>
      </c>
      <c r="I6" s="92" t="s">
        <v>8</v>
      </c>
      <c r="J6" s="92" t="s">
        <v>9</v>
      </c>
      <c r="K6" s="92" t="s">
        <v>10</v>
      </c>
      <c r="L6" s="92" t="s">
        <v>11</v>
      </c>
    </row>
    <row r="7" spans="2:14" ht="8.25" customHeight="1" x14ac:dyDescent="0.25"/>
    <row r="8" spans="2:14" ht="13.9" customHeight="1" x14ac:dyDescent="0.25">
      <c r="B8" t="s">
        <v>63</v>
      </c>
      <c r="H8" s="1">
        <v>1228140</v>
      </c>
      <c r="I8" s="1">
        <v>1344199.848</v>
      </c>
      <c r="J8" s="1">
        <v>1442918.9540652002</v>
      </c>
      <c r="K8" s="1">
        <v>1529267.7156714478</v>
      </c>
      <c r="L8" s="1">
        <v>1605161.4860476251</v>
      </c>
    </row>
    <row r="9" spans="2:14" x14ac:dyDescent="0.25">
      <c r="B9" t="s">
        <v>64</v>
      </c>
      <c r="H9" s="87">
        <v>-463078.2</v>
      </c>
      <c r="I9" s="87">
        <v>-506823.33804</v>
      </c>
      <c r="J9" s="87">
        <v>-544053.13711893605</v>
      </c>
      <c r="K9" s="87">
        <v>-576709.25695468695</v>
      </c>
      <c r="L9" s="87">
        <v>-605474.36387137498</v>
      </c>
    </row>
    <row r="10" spans="2:14" x14ac:dyDescent="0.25">
      <c r="B10" t="s">
        <v>65</v>
      </c>
      <c r="H10" s="14">
        <v>-271501.2</v>
      </c>
      <c r="I10" s="14">
        <v>-289448.48784000002</v>
      </c>
      <c r="J10" s="14">
        <v>-306441.64132521598</v>
      </c>
      <c r="K10" s="14">
        <v>-322899.94850371598</v>
      </c>
      <c r="L10" s="14">
        <v>-338999.37669631001</v>
      </c>
    </row>
    <row r="11" spans="2:14" ht="15.4" customHeight="1" x14ac:dyDescent="0.25">
      <c r="B11" s="78" t="s">
        <v>0</v>
      </c>
      <c r="H11" s="6">
        <f>SUM(H8:H10)</f>
        <v>493560.60000000003</v>
      </c>
      <c r="I11" s="6">
        <f t="shared" ref="I11:L11" si="0">SUM(I8:I10)</f>
        <v>547928.02211999986</v>
      </c>
      <c r="J11" s="6">
        <f t="shared" si="0"/>
        <v>592424.17562104808</v>
      </c>
      <c r="K11" s="6">
        <f t="shared" si="0"/>
        <v>629658.51021304494</v>
      </c>
      <c r="L11" s="6">
        <f t="shared" si="0"/>
        <v>660687.74547994009</v>
      </c>
    </row>
    <row r="12" spans="2:14" ht="15.4" customHeight="1" x14ac:dyDescent="0.25">
      <c r="B12" s="93" t="s">
        <v>66</v>
      </c>
      <c r="H12" s="87">
        <v>-138304.05405405405</v>
      </c>
      <c r="I12" s="87">
        <v>-151373.85675675675</v>
      </c>
      <c r="J12" s="87">
        <v>-162490.87320554056</v>
      </c>
      <c r="K12" s="87">
        <v>-172214.83284588376</v>
      </c>
      <c r="L12" s="87">
        <v>-180761.42860896679</v>
      </c>
    </row>
    <row r="13" spans="2:14" ht="15.4" customHeight="1" x14ac:dyDescent="0.25">
      <c r="B13" s="93" t="s">
        <v>67</v>
      </c>
      <c r="H13" s="87">
        <v>2870.189189189201</v>
      </c>
      <c r="I13" s="87">
        <v>-4548.2913405405416</v>
      </c>
      <c r="J13" s="87">
        <v>-3868.7217241767667</v>
      </c>
      <c r="K13" s="87">
        <v>-3383.9379548394299</v>
      </c>
      <c r="L13" s="87">
        <v>-2974.2153255528992</v>
      </c>
    </row>
    <row r="14" spans="2:14" x14ac:dyDescent="0.25">
      <c r="B14" t="s">
        <v>68</v>
      </c>
      <c r="C14" s="88"/>
      <c r="H14" s="1">
        <v>-129768.88</v>
      </c>
      <c r="I14" s="1">
        <v>-147070.412496</v>
      </c>
      <c r="J14" s="1">
        <v>-156959.615350854</v>
      </c>
      <c r="K14" s="1">
        <v>-158460.978909103</v>
      </c>
      <c r="L14" s="1">
        <v>-162851.22252683301</v>
      </c>
    </row>
    <row r="15" spans="2:14" ht="15.75" thickBot="1" x14ac:dyDescent="0.3">
      <c r="B15" s="24" t="s">
        <v>69</v>
      </c>
      <c r="H15" s="89">
        <f>SUM(H11:H14)</f>
        <v>228357.85513513524</v>
      </c>
      <c r="I15" s="89">
        <f t="shared" ref="I15:L15" si="1">SUM(I11:I14)</f>
        <v>244935.46152670257</v>
      </c>
      <c r="J15" s="89">
        <f t="shared" si="1"/>
        <v>269104.96534047672</v>
      </c>
      <c r="K15" s="89">
        <f t="shared" si="1"/>
        <v>295598.76050321874</v>
      </c>
      <c r="L15" s="89">
        <f t="shared" si="1"/>
        <v>314100.87901858741</v>
      </c>
    </row>
    <row r="16" spans="2:14" ht="15.75" thickTop="1" x14ac:dyDescent="0.25">
      <c r="B16" s="24"/>
      <c r="F16" s="15" t="s">
        <v>73</v>
      </c>
      <c r="H16" s="87"/>
      <c r="I16" s="87"/>
      <c r="J16" s="87"/>
      <c r="K16" s="87"/>
      <c r="L16" s="87"/>
    </row>
    <row r="17" spans="2:12" x14ac:dyDescent="0.25">
      <c r="B17" s="24" t="s">
        <v>72</v>
      </c>
      <c r="F17" s="90">
        <v>7</v>
      </c>
      <c r="H17" s="87"/>
      <c r="I17" s="87"/>
      <c r="J17" s="87"/>
      <c r="K17" s="87"/>
      <c r="L17" s="87">
        <f>+L11*F17</f>
        <v>4624814.2183595803</v>
      </c>
    </row>
    <row r="18" spans="2:12" ht="15.75" thickBot="1" x14ac:dyDescent="0.3">
      <c r="B18" s="24" t="s">
        <v>74</v>
      </c>
      <c r="H18" s="89">
        <f>SUM(H15:H17)</f>
        <v>228357.85513513524</v>
      </c>
      <c r="I18" s="89">
        <f t="shared" ref="I18:L18" si="2">SUM(I15:I17)</f>
        <v>244935.46152670257</v>
      </c>
      <c r="J18" s="89">
        <f t="shared" si="2"/>
        <v>269104.96534047672</v>
      </c>
      <c r="K18" s="89">
        <f t="shared" si="2"/>
        <v>295598.76050321874</v>
      </c>
      <c r="L18" s="89">
        <f t="shared" si="2"/>
        <v>4938915.0973781673</v>
      </c>
    </row>
    <row r="19" spans="2:12" ht="15.75" thickTop="1" x14ac:dyDescent="0.25">
      <c r="B19" s="24"/>
      <c r="H19" s="87"/>
      <c r="I19" s="87"/>
      <c r="J19" s="87"/>
      <c r="K19" s="87"/>
      <c r="L19" s="87"/>
    </row>
    <row r="20" spans="2:12" x14ac:dyDescent="0.25">
      <c r="B20" s="24"/>
      <c r="F20" s="15" t="s">
        <v>71</v>
      </c>
      <c r="H20" s="87"/>
      <c r="I20" s="87"/>
      <c r="J20" s="87"/>
      <c r="K20" s="87"/>
      <c r="L20" s="87"/>
    </row>
    <row r="21" spans="2:12" ht="15.75" thickBot="1" x14ac:dyDescent="0.3">
      <c r="B21" s="24" t="s">
        <v>70</v>
      </c>
      <c r="F21" s="91">
        <v>7.0000000000000007E-2</v>
      </c>
      <c r="H21" s="87">
        <f>+H18/((1+$F$21)^H1)</f>
        <v>213418.55620106094</v>
      </c>
      <c r="I21" s="87">
        <f t="shared" ref="I21:L21" si="3">+I18/((1+$F$21)^I1)</f>
        <v>213936.11802489523</v>
      </c>
      <c r="J21" s="87">
        <f t="shared" si="3"/>
        <v>219669.81186821742</v>
      </c>
      <c r="K21" s="87">
        <f t="shared" si="3"/>
        <v>225510.87907508868</v>
      </c>
      <c r="L21" s="87">
        <f t="shared" si="3"/>
        <v>3521378.2060738695</v>
      </c>
    </row>
    <row r="22" spans="2:12" ht="15.75" thickBot="1" x14ac:dyDescent="0.3">
      <c r="B22" s="24" t="s">
        <v>75</v>
      </c>
      <c r="H22" s="94">
        <f>SUM(H21:L21)</f>
        <v>4393913.5712431315</v>
      </c>
      <c r="I22" s="87"/>
      <c r="J22" s="87"/>
      <c r="K22" s="87"/>
      <c r="L22" s="87"/>
    </row>
    <row r="23" spans="2:12" x14ac:dyDescent="0.25">
      <c r="B23" s="24"/>
      <c r="F23" s="15" t="s">
        <v>76</v>
      </c>
      <c r="H23" s="87"/>
      <c r="I23" s="87"/>
      <c r="J23" s="87"/>
      <c r="K23" s="87"/>
      <c r="L23" s="87"/>
    </row>
    <row r="24" spans="2:12" x14ac:dyDescent="0.25">
      <c r="B24" s="24" t="s">
        <v>77</v>
      </c>
      <c r="F24" s="91">
        <v>0.2</v>
      </c>
      <c r="H24" s="87">
        <f>-F24*H22</f>
        <v>-878782.71424862638</v>
      </c>
      <c r="I24" s="87"/>
      <c r="J24" s="87"/>
      <c r="K24" s="87"/>
      <c r="L24" s="87"/>
    </row>
    <row r="25" spans="2:12" ht="15.75" thickBot="1" x14ac:dyDescent="0.3">
      <c r="B25" s="24"/>
      <c r="H25" s="87"/>
      <c r="I25" s="87"/>
      <c r="J25" s="87"/>
      <c r="K25" s="87"/>
      <c r="L25" s="87"/>
    </row>
    <row r="26" spans="2:12" ht="15.75" thickBot="1" x14ac:dyDescent="0.3">
      <c r="B26" s="24" t="s">
        <v>78</v>
      </c>
      <c r="H26" s="94">
        <f>+H22+H24</f>
        <v>3515130.856994505</v>
      </c>
      <c r="I26" s="87"/>
      <c r="J26" s="87"/>
      <c r="K26" s="87"/>
      <c r="L26" s="87"/>
    </row>
    <row r="28" spans="2:12" x14ac:dyDescent="0.25">
      <c r="L28" s="13" t="s">
        <v>255</v>
      </c>
    </row>
  </sheetData>
  <mergeCells count="1">
    <mergeCell ref="H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466C2-441F-451B-A89D-DF555591AB88}">
  <dimension ref="B2:J677"/>
  <sheetViews>
    <sheetView showGridLines="0" topLeftCell="A14" workbookViewId="0">
      <selection activeCell="N4" sqref="N4"/>
    </sheetView>
  </sheetViews>
  <sheetFormatPr defaultRowHeight="15" x14ac:dyDescent="0.25"/>
  <cols>
    <col min="1" max="1" width="2.7109375" customWidth="1"/>
    <col min="2" max="2" width="32.42578125" customWidth="1"/>
    <col min="3" max="3" width="4.7109375" customWidth="1"/>
    <col min="4" max="4" width="12.140625" customWidth="1"/>
    <col min="5" max="5" width="2.7109375" customWidth="1"/>
    <col min="6" max="6" width="11.140625" customWidth="1"/>
    <col min="7" max="7" width="2.42578125" customWidth="1"/>
    <col min="8" max="8" width="10.7109375" style="5" customWidth="1"/>
    <col min="9" max="9" width="7.85546875" customWidth="1"/>
    <col min="10" max="10" width="10.85546875" customWidth="1"/>
    <col min="11" max="11" width="2.7109375" customWidth="1"/>
    <col min="245" max="246" width="4.28515625" customWidth="1"/>
    <col min="247" max="247" width="1.140625" customWidth="1"/>
    <col min="248" max="248" width="28.85546875" customWidth="1"/>
    <col min="249" max="249" width="5" customWidth="1"/>
    <col min="250" max="250" width="12.140625" customWidth="1"/>
    <col min="251" max="251" width="4.140625" customWidth="1"/>
    <col min="252" max="252" width="11.140625" customWidth="1"/>
    <col min="253" max="253" width="3.5703125" customWidth="1"/>
    <col min="254" max="254" width="10.85546875" customWidth="1"/>
    <col min="255" max="255" width="2.140625" customWidth="1"/>
    <col min="256" max="256" width="10.5703125" customWidth="1"/>
    <col min="257" max="257" width="11.140625" customWidth="1"/>
    <col min="258" max="258" width="3.28515625" customWidth="1"/>
    <col min="501" max="502" width="4.28515625" customWidth="1"/>
    <col min="503" max="503" width="1.140625" customWidth="1"/>
    <col min="504" max="504" width="28.85546875" customWidth="1"/>
    <col min="505" max="505" width="5" customWidth="1"/>
    <col min="506" max="506" width="12.140625" customWidth="1"/>
    <col min="507" max="507" width="4.140625" customWidth="1"/>
    <col min="508" max="508" width="11.140625" customWidth="1"/>
    <col min="509" max="509" width="3.5703125" customWidth="1"/>
    <col min="510" max="510" width="10.85546875" customWidth="1"/>
    <col min="511" max="511" width="2.140625" customWidth="1"/>
    <col min="512" max="512" width="10.5703125" customWidth="1"/>
    <col min="513" max="513" width="11.140625" customWidth="1"/>
    <col min="514" max="514" width="3.28515625" customWidth="1"/>
    <col min="757" max="758" width="4.28515625" customWidth="1"/>
    <col min="759" max="759" width="1.140625" customWidth="1"/>
    <col min="760" max="760" width="28.85546875" customWidth="1"/>
    <col min="761" max="761" width="5" customWidth="1"/>
    <col min="762" max="762" width="12.140625" customWidth="1"/>
    <col min="763" max="763" width="4.140625" customWidth="1"/>
    <col min="764" max="764" width="11.140625" customWidth="1"/>
    <col min="765" max="765" width="3.5703125" customWidth="1"/>
    <col min="766" max="766" width="10.85546875" customWidth="1"/>
    <col min="767" max="767" width="2.140625" customWidth="1"/>
    <col min="768" max="768" width="10.5703125" customWidth="1"/>
    <col min="769" max="769" width="11.140625" customWidth="1"/>
    <col min="770" max="770" width="3.28515625" customWidth="1"/>
    <col min="1013" max="1014" width="4.28515625" customWidth="1"/>
    <col min="1015" max="1015" width="1.140625" customWidth="1"/>
    <col min="1016" max="1016" width="28.85546875" customWidth="1"/>
    <col min="1017" max="1017" width="5" customWidth="1"/>
    <col min="1018" max="1018" width="12.140625" customWidth="1"/>
    <col min="1019" max="1019" width="4.140625" customWidth="1"/>
    <col min="1020" max="1020" width="11.140625" customWidth="1"/>
    <col min="1021" max="1021" width="3.5703125" customWidth="1"/>
    <col min="1022" max="1022" width="10.85546875" customWidth="1"/>
    <col min="1023" max="1023" width="2.140625" customWidth="1"/>
    <col min="1024" max="1024" width="10.5703125" customWidth="1"/>
    <col min="1025" max="1025" width="11.140625" customWidth="1"/>
    <col min="1026" max="1026" width="3.28515625" customWidth="1"/>
    <col min="1269" max="1270" width="4.28515625" customWidth="1"/>
    <col min="1271" max="1271" width="1.140625" customWidth="1"/>
    <col min="1272" max="1272" width="28.85546875" customWidth="1"/>
    <col min="1273" max="1273" width="5" customWidth="1"/>
    <col min="1274" max="1274" width="12.140625" customWidth="1"/>
    <col min="1275" max="1275" width="4.140625" customWidth="1"/>
    <col min="1276" max="1276" width="11.140625" customWidth="1"/>
    <col min="1277" max="1277" width="3.5703125" customWidth="1"/>
    <col min="1278" max="1278" width="10.85546875" customWidth="1"/>
    <col min="1279" max="1279" width="2.140625" customWidth="1"/>
    <col min="1280" max="1280" width="10.5703125" customWidth="1"/>
    <col min="1281" max="1281" width="11.140625" customWidth="1"/>
    <col min="1282" max="1282" width="3.28515625" customWidth="1"/>
    <col min="1525" max="1526" width="4.28515625" customWidth="1"/>
    <col min="1527" max="1527" width="1.140625" customWidth="1"/>
    <col min="1528" max="1528" width="28.85546875" customWidth="1"/>
    <col min="1529" max="1529" width="5" customWidth="1"/>
    <col min="1530" max="1530" width="12.140625" customWidth="1"/>
    <col min="1531" max="1531" width="4.140625" customWidth="1"/>
    <col min="1532" max="1532" width="11.140625" customWidth="1"/>
    <col min="1533" max="1533" width="3.5703125" customWidth="1"/>
    <col min="1534" max="1534" width="10.85546875" customWidth="1"/>
    <col min="1535" max="1535" width="2.140625" customWidth="1"/>
    <col min="1536" max="1536" width="10.5703125" customWidth="1"/>
    <col min="1537" max="1537" width="11.140625" customWidth="1"/>
    <col min="1538" max="1538" width="3.28515625" customWidth="1"/>
    <col min="1781" max="1782" width="4.28515625" customWidth="1"/>
    <col min="1783" max="1783" width="1.140625" customWidth="1"/>
    <col min="1784" max="1784" width="28.85546875" customWidth="1"/>
    <col min="1785" max="1785" width="5" customWidth="1"/>
    <col min="1786" max="1786" width="12.140625" customWidth="1"/>
    <col min="1787" max="1787" width="4.140625" customWidth="1"/>
    <col min="1788" max="1788" width="11.140625" customWidth="1"/>
    <col min="1789" max="1789" width="3.5703125" customWidth="1"/>
    <col min="1790" max="1790" width="10.85546875" customWidth="1"/>
    <col min="1791" max="1791" width="2.140625" customWidth="1"/>
    <col min="1792" max="1792" width="10.5703125" customWidth="1"/>
    <col min="1793" max="1793" width="11.140625" customWidth="1"/>
    <col min="1794" max="1794" width="3.28515625" customWidth="1"/>
    <col min="2037" max="2038" width="4.28515625" customWidth="1"/>
    <col min="2039" max="2039" width="1.140625" customWidth="1"/>
    <col min="2040" max="2040" width="28.85546875" customWidth="1"/>
    <col min="2041" max="2041" width="5" customWidth="1"/>
    <col min="2042" max="2042" width="12.140625" customWidth="1"/>
    <col min="2043" max="2043" width="4.140625" customWidth="1"/>
    <col min="2044" max="2044" width="11.140625" customWidth="1"/>
    <col min="2045" max="2045" width="3.5703125" customWidth="1"/>
    <col min="2046" max="2046" width="10.85546875" customWidth="1"/>
    <col min="2047" max="2047" width="2.140625" customWidth="1"/>
    <col min="2048" max="2048" width="10.5703125" customWidth="1"/>
    <col min="2049" max="2049" width="11.140625" customWidth="1"/>
    <col min="2050" max="2050" width="3.28515625" customWidth="1"/>
    <col min="2293" max="2294" width="4.28515625" customWidth="1"/>
    <col min="2295" max="2295" width="1.140625" customWidth="1"/>
    <col min="2296" max="2296" width="28.85546875" customWidth="1"/>
    <col min="2297" max="2297" width="5" customWidth="1"/>
    <col min="2298" max="2298" width="12.140625" customWidth="1"/>
    <col min="2299" max="2299" width="4.140625" customWidth="1"/>
    <col min="2300" max="2300" width="11.140625" customWidth="1"/>
    <col min="2301" max="2301" width="3.5703125" customWidth="1"/>
    <col min="2302" max="2302" width="10.85546875" customWidth="1"/>
    <col min="2303" max="2303" width="2.140625" customWidth="1"/>
    <col min="2304" max="2304" width="10.5703125" customWidth="1"/>
    <col min="2305" max="2305" width="11.140625" customWidth="1"/>
    <col min="2306" max="2306" width="3.28515625" customWidth="1"/>
    <col min="2549" max="2550" width="4.28515625" customWidth="1"/>
    <col min="2551" max="2551" width="1.140625" customWidth="1"/>
    <col min="2552" max="2552" width="28.85546875" customWidth="1"/>
    <col min="2553" max="2553" width="5" customWidth="1"/>
    <col min="2554" max="2554" width="12.140625" customWidth="1"/>
    <col min="2555" max="2555" width="4.140625" customWidth="1"/>
    <col min="2556" max="2556" width="11.140625" customWidth="1"/>
    <col min="2557" max="2557" width="3.5703125" customWidth="1"/>
    <col min="2558" max="2558" width="10.85546875" customWidth="1"/>
    <col min="2559" max="2559" width="2.140625" customWidth="1"/>
    <col min="2560" max="2560" width="10.5703125" customWidth="1"/>
    <col min="2561" max="2561" width="11.140625" customWidth="1"/>
    <col min="2562" max="2562" width="3.28515625" customWidth="1"/>
    <col min="2805" max="2806" width="4.28515625" customWidth="1"/>
    <col min="2807" max="2807" width="1.140625" customWidth="1"/>
    <col min="2808" max="2808" width="28.85546875" customWidth="1"/>
    <col min="2809" max="2809" width="5" customWidth="1"/>
    <col min="2810" max="2810" width="12.140625" customWidth="1"/>
    <col min="2811" max="2811" width="4.140625" customWidth="1"/>
    <col min="2812" max="2812" width="11.140625" customWidth="1"/>
    <col min="2813" max="2813" width="3.5703125" customWidth="1"/>
    <col min="2814" max="2814" width="10.85546875" customWidth="1"/>
    <col min="2815" max="2815" width="2.140625" customWidth="1"/>
    <col min="2816" max="2816" width="10.5703125" customWidth="1"/>
    <col min="2817" max="2817" width="11.140625" customWidth="1"/>
    <col min="2818" max="2818" width="3.28515625" customWidth="1"/>
    <col min="3061" max="3062" width="4.28515625" customWidth="1"/>
    <col min="3063" max="3063" width="1.140625" customWidth="1"/>
    <col min="3064" max="3064" width="28.85546875" customWidth="1"/>
    <col min="3065" max="3065" width="5" customWidth="1"/>
    <col min="3066" max="3066" width="12.140625" customWidth="1"/>
    <col min="3067" max="3067" width="4.140625" customWidth="1"/>
    <col min="3068" max="3068" width="11.140625" customWidth="1"/>
    <col min="3069" max="3069" width="3.5703125" customWidth="1"/>
    <col min="3070" max="3070" width="10.85546875" customWidth="1"/>
    <col min="3071" max="3071" width="2.140625" customWidth="1"/>
    <col min="3072" max="3072" width="10.5703125" customWidth="1"/>
    <col min="3073" max="3073" width="11.140625" customWidth="1"/>
    <col min="3074" max="3074" width="3.28515625" customWidth="1"/>
    <col min="3317" max="3318" width="4.28515625" customWidth="1"/>
    <col min="3319" max="3319" width="1.140625" customWidth="1"/>
    <col min="3320" max="3320" width="28.85546875" customWidth="1"/>
    <col min="3321" max="3321" width="5" customWidth="1"/>
    <col min="3322" max="3322" width="12.140625" customWidth="1"/>
    <col min="3323" max="3323" width="4.140625" customWidth="1"/>
    <col min="3324" max="3324" width="11.140625" customWidth="1"/>
    <col min="3325" max="3325" width="3.5703125" customWidth="1"/>
    <col min="3326" max="3326" width="10.85546875" customWidth="1"/>
    <col min="3327" max="3327" width="2.140625" customWidth="1"/>
    <col min="3328" max="3328" width="10.5703125" customWidth="1"/>
    <col min="3329" max="3329" width="11.140625" customWidth="1"/>
    <col min="3330" max="3330" width="3.28515625" customWidth="1"/>
    <col min="3573" max="3574" width="4.28515625" customWidth="1"/>
    <col min="3575" max="3575" width="1.140625" customWidth="1"/>
    <col min="3576" max="3576" width="28.85546875" customWidth="1"/>
    <col min="3577" max="3577" width="5" customWidth="1"/>
    <col min="3578" max="3578" width="12.140625" customWidth="1"/>
    <col min="3579" max="3579" width="4.140625" customWidth="1"/>
    <col min="3580" max="3580" width="11.140625" customWidth="1"/>
    <col min="3581" max="3581" width="3.5703125" customWidth="1"/>
    <col min="3582" max="3582" width="10.85546875" customWidth="1"/>
    <col min="3583" max="3583" width="2.140625" customWidth="1"/>
    <col min="3584" max="3584" width="10.5703125" customWidth="1"/>
    <col min="3585" max="3585" width="11.140625" customWidth="1"/>
    <col min="3586" max="3586" width="3.28515625" customWidth="1"/>
    <col min="3829" max="3830" width="4.28515625" customWidth="1"/>
    <col min="3831" max="3831" width="1.140625" customWidth="1"/>
    <col min="3832" max="3832" width="28.85546875" customWidth="1"/>
    <col min="3833" max="3833" width="5" customWidth="1"/>
    <col min="3834" max="3834" width="12.140625" customWidth="1"/>
    <col min="3835" max="3835" width="4.140625" customWidth="1"/>
    <col min="3836" max="3836" width="11.140625" customWidth="1"/>
    <col min="3837" max="3837" width="3.5703125" customWidth="1"/>
    <col min="3838" max="3838" width="10.85546875" customWidth="1"/>
    <col min="3839" max="3839" width="2.140625" customWidth="1"/>
    <col min="3840" max="3840" width="10.5703125" customWidth="1"/>
    <col min="3841" max="3841" width="11.140625" customWidth="1"/>
    <col min="3842" max="3842" width="3.28515625" customWidth="1"/>
    <col min="4085" max="4086" width="4.28515625" customWidth="1"/>
    <col min="4087" max="4087" width="1.140625" customWidth="1"/>
    <col min="4088" max="4088" width="28.85546875" customWidth="1"/>
    <col min="4089" max="4089" width="5" customWidth="1"/>
    <col min="4090" max="4090" width="12.140625" customWidth="1"/>
    <col min="4091" max="4091" width="4.140625" customWidth="1"/>
    <col min="4092" max="4092" width="11.140625" customWidth="1"/>
    <col min="4093" max="4093" width="3.5703125" customWidth="1"/>
    <col min="4094" max="4094" width="10.85546875" customWidth="1"/>
    <col min="4095" max="4095" width="2.140625" customWidth="1"/>
    <col min="4096" max="4096" width="10.5703125" customWidth="1"/>
    <col min="4097" max="4097" width="11.140625" customWidth="1"/>
    <col min="4098" max="4098" width="3.28515625" customWidth="1"/>
    <col min="4341" max="4342" width="4.28515625" customWidth="1"/>
    <col min="4343" max="4343" width="1.140625" customWidth="1"/>
    <col min="4344" max="4344" width="28.85546875" customWidth="1"/>
    <col min="4345" max="4345" width="5" customWidth="1"/>
    <col min="4346" max="4346" width="12.140625" customWidth="1"/>
    <col min="4347" max="4347" width="4.140625" customWidth="1"/>
    <col min="4348" max="4348" width="11.140625" customWidth="1"/>
    <col min="4349" max="4349" width="3.5703125" customWidth="1"/>
    <col min="4350" max="4350" width="10.85546875" customWidth="1"/>
    <col min="4351" max="4351" width="2.140625" customWidth="1"/>
    <col min="4352" max="4352" width="10.5703125" customWidth="1"/>
    <col min="4353" max="4353" width="11.140625" customWidth="1"/>
    <col min="4354" max="4354" width="3.28515625" customWidth="1"/>
    <col min="4597" max="4598" width="4.28515625" customWidth="1"/>
    <col min="4599" max="4599" width="1.140625" customWidth="1"/>
    <col min="4600" max="4600" width="28.85546875" customWidth="1"/>
    <col min="4601" max="4601" width="5" customWidth="1"/>
    <col min="4602" max="4602" width="12.140625" customWidth="1"/>
    <col min="4603" max="4603" width="4.140625" customWidth="1"/>
    <col min="4604" max="4604" width="11.140625" customWidth="1"/>
    <col min="4605" max="4605" width="3.5703125" customWidth="1"/>
    <col min="4606" max="4606" width="10.85546875" customWidth="1"/>
    <col min="4607" max="4607" width="2.140625" customWidth="1"/>
    <col min="4608" max="4608" width="10.5703125" customWidth="1"/>
    <col min="4609" max="4609" width="11.140625" customWidth="1"/>
    <col min="4610" max="4610" width="3.28515625" customWidth="1"/>
    <col min="4853" max="4854" width="4.28515625" customWidth="1"/>
    <col min="4855" max="4855" width="1.140625" customWidth="1"/>
    <col min="4856" max="4856" width="28.85546875" customWidth="1"/>
    <col min="4857" max="4857" width="5" customWidth="1"/>
    <col min="4858" max="4858" width="12.140625" customWidth="1"/>
    <col min="4859" max="4859" width="4.140625" customWidth="1"/>
    <col min="4860" max="4860" width="11.140625" customWidth="1"/>
    <col min="4861" max="4861" width="3.5703125" customWidth="1"/>
    <col min="4862" max="4862" width="10.85546875" customWidth="1"/>
    <col min="4863" max="4863" width="2.140625" customWidth="1"/>
    <col min="4864" max="4864" width="10.5703125" customWidth="1"/>
    <col min="4865" max="4865" width="11.140625" customWidth="1"/>
    <col min="4866" max="4866" width="3.28515625" customWidth="1"/>
    <col min="5109" max="5110" width="4.28515625" customWidth="1"/>
    <col min="5111" max="5111" width="1.140625" customWidth="1"/>
    <col min="5112" max="5112" width="28.85546875" customWidth="1"/>
    <col min="5113" max="5113" width="5" customWidth="1"/>
    <col min="5114" max="5114" width="12.140625" customWidth="1"/>
    <col min="5115" max="5115" width="4.140625" customWidth="1"/>
    <col min="5116" max="5116" width="11.140625" customWidth="1"/>
    <col min="5117" max="5117" width="3.5703125" customWidth="1"/>
    <col min="5118" max="5118" width="10.85546875" customWidth="1"/>
    <col min="5119" max="5119" width="2.140625" customWidth="1"/>
    <col min="5120" max="5120" width="10.5703125" customWidth="1"/>
    <col min="5121" max="5121" width="11.140625" customWidth="1"/>
    <col min="5122" max="5122" width="3.28515625" customWidth="1"/>
    <col min="5365" max="5366" width="4.28515625" customWidth="1"/>
    <col min="5367" max="5367" width="1.140625" customWidth="1"/>
    <col min="5368" max="5368" width="28.85546875" customWidth="1"/>
    <col min="5369" max="5369" width="5" customWidth="1"/>
    <col min="5370" max="5370" width="12.140625" customWidth="1"/>
    <col min="5371" max="5371" width="4.140625" customWidth="1"/>
    <col min="5372" max="5372" width="11.140625" customWidth="1"/>
    <col min="5373" max="5373" width="3.5703125" customWidth="1"/>
    <col min="5374" max="5374" width="10.85546875" customWidth="1"/>
    <col min="5375" max="5375" width="2.140625" customWidth="1"/>
    <col min="5376" max="5376" width="10.5703125" customWidth="1"/>
    <col min="5377" max="5377" width="11.140625" customWidth="1"/>
    <col min="5378" max="5378" width="3.28515625" customWidth="1"/>
    <col min="5621" max="5622" width="4.28515625" customWidth="1"/>
    <col min="5623" max="5623" width="1.140625" customWidth="1"/>
    <col min="5624" max="5624" width="28.85546875" customWidth="1"/>
    <col min="5625" max="5625" width="5" customWidth="1"/>
    <col min="5626" max="5626" width="12.140625" customWidth="1"/>
    <col min="5627" max="5627" width="4.140625" customWidth="1"/>
    <col min="5628" max="5628" width="11.140625" customWidth="1"/>
    <col min="5629" max="5629" width="3.5703125" customWidth="1"/>
    <col min="5630" max="5630" width="10.85546875" customWidth="1"/>
    <col min="5631" max="5631" width="2.140625" customWidth="1"/>
    <col min="5632" max="5632" width="10.5703125" customWidth="1"/>
    <col min="5633" max="5633" width="11.140625" customWidth="1"/>
    <col min="5634" max="5634" width="3.28515625" customWidth="1"/>
    <col min="5877" max="5878" width="4.28515625" customWidth="1"/>
    <col min="5879" max="5879" width="1.140625" customWidth="1"/>
    <col min="5880" max="5880" width="28.85546875" customWidth="1"/>
    <col min="5881" max="5881" width="5" customWidth="1"/>
    <col min="5882" max="5882" width="12.140625" customWidth="1"/>
    <col min="5883" max="5883" width="4.140625" customWidth="1"/>
    <col min="5884" max="5884" width="11.140625" customWidth="1"/>
    <col min="5885" max="5885" width="3.5703125" customWidth="1"/>
    <col min="5886" max="5886" width="10.85546875" customWidth="1"/>
    <col min="5887" max="5887" width="2.140625" customWidth="1"/>
    <col min="5888" max="5888" width="10.5703125" customWidth="1"/>
    <col min="5889" max="5889" width="11.140625" customWidth="1"/>
    <col min="5890" max="5890" width="3.28515625" customWidth="1"/>
    <col min="6133" max="6134" width="4.28515625" customWidth="1"/>
    <col min="6135" max="6135" width="1.140625" customWidth="1"/>
    <col min="6136" max="6136" width="28.85546875" customWidth="1"/>
    <col min="6137" max="6137" width="5" customWidth="1"/>
    <col min="6138" max="6138" width="12.140625" customWidth="1"/>
    <col min="6139" max="6139" width="4.140625" customWidth="1"/>
    <col min="6140" max="6140" width="11.140625" customWidth="1"/>
    <col min="6141" max="6141" width="3.5703125" customWidth="1"/>
    <col min="6142" max="6142" width="10.85546875" customWidth="1"/>
    <col min="6143" max="6143" width="2.140625" customWidth="1"/>
    <col min="6144" max="6144" width="10.5703125" customWidth="1"/>
    <col min="6145" max="6145" width="11.140625" customWidth="1"/>
    <col min="6146" max="6146" width="3.28515625" customWidth="1"/>
    <col min="6389" max="6390" width="4.28515625" customWidth="1"/>
    <col min="6391" max="6391" width="1.140625" customWidth="1"/>
    <col min="6392" max="6392" width="28.85546875" customWidth="1"/>
    <col min="6393" max="6393" width="5" customWidth="1"/>
    <col min="6394" max="6394" width="12.140625" customWidth="1"/>
    <col min="6395" max="6395" width="4.140625" customWidth="1"/>
    <col min="6396" max="6396" width="11.140625" customWidth="1"/>
    <col min="6397" max="6397" width="3.5703125" customWidth="1"/>
    <col min="6398" max="6398" width="10.85546875" customWidth="1"/>
    <col min="6399" max="6399" width="2.140625" customWidth="1"/>
    <col min="6400" max="6400" width="10.5703125" customWidth="1"/>
    <col min="6401" max="6401" width="11.140625" customWidth="1"/>
    <col min="6402" max="6402" width="3.28515625" customWidth="1"/>
    <col min="6645" max="6646" width="4.28515625" customWidth="1"/>
    <col min="6647" max="6647" width="1.140625" customWidth="1"/>
    <col min="6648" max="6648" width="28.85546875" customWidth="1"/>
    <col min="6649" max="6649" width="5" customWidth="1"/>
    <col min="6650" max="6650" width="12.140625" customWidth="1"/>
    <col min="6651" max="6651" width="4.140625" customWidth="1"/>
    <col min="6652" max="6652" width="11.140625" customWidth="1"/>
    <col min="6653" max="6653" width="3.5703125" customWidth="1"/>
    <col min="6654" max="6654" width="10.85546875" customWidth="1"/>
    <col min="6655" max="6655" width="2.140625" customWidth="1"/>
    <col min="6656" max="6656" width="10.5703125" customWidth="1"/>
    <col min="6657" max="6657" width="11.140625" customWidth="1"/>
    <col min="6658" max="6658" width="3.28515625" customWidth="1"/>
    <col min="6901" max="6902" width="4.28515625" customWidth="1"/>
    <col min="6903" max="6903" width="1.140625" customWidth="1"/>
    <col min="6904" max="6904" width="28.85546875" customWidth="1"/>
    <col min="6905" max="6905" width="5" customWidth="1"/>
    <col min="6906" max="6906" width="12.140625" customWidth="1"/>
    <col min="6907" max="6907" width="4.140625" customWidth="1"/>
    <col min="6908" max="6908" width="11.140625" customWidth="1"/>
    <col min="6909" max="6909" width="3.5703125" customWidth="1"/>
    <col min="6910" max="6910" width="10.85546875" customWidth="1"/>
    <col min="6911" max="6911" width="2.140625" customWidth="1"/>
    <col min="6912" max="6912" width="10.5703125" customWidth="1"/>
    <col min="6913" max="6913" width="11.140625" customWidth="1"/>
    <col min="6914" max="6914" width="3.28515625" customWidth="1"/>
    <col min="7157" max="7158" width="4.28515625" customWidth="1"/>
    <col min="7159" max="7159" width="1.140625" customWidth="1"/>
    <col min="7160" max="7160" width="28.85546875" customWidth="1"/>
    <col min="7161" max="7161" width="5" customWidth="1"/>
    <col min="7162" max="7162" width="12.140625" customWidth="1"/>
    <col min="7163" max="7163" width="4.140625" customWidth="1"/>
    <col min="7164" max="7164" width="11.140625" customWidth="1"/>
    <col min="7165" max="7165" width="3.5703125" customWidth="1"/>
    <col min="7166" max="7166" width="10.85546875" customWidth="1"/>
    <col min="7167" max="7167" width="2.140625" customWidth="1"/>
    <col min="7168" max="7168" width="10.5703125" customWidth="1"/>
    <col min="7169" max="7169" width="11.140625" customWidth="1"/>
    <col min="7170" max="7170" width="3.28515625" customWidth="1"/>
    <col min="7413" max="7414" width="4.28515625" customWidth="1"/>
    <col min="7415" max="7415" width="1.140625" customWidth="1"/>
    <col min="7416" max="7416" width="28.85546875" customWidth="1"/>
    <col min="7417" max="7417" width="5" customWidth="1"/>
    <col min="7418" max="7418" width="12.140625" customWidth="1"/>
    <col min="7419" max="7419" width="4.140625" customWidth="1"/>
    <col min="7420" max="7420" width="11.140625" customWidth="1"/>
    <col min="7421" max="7421" width="3.5703125" customWidth="1"/>
    <col min="7422" max="7422" width="10.85546875" customWidth="1"/>
    <col min="7423" max="7423" width="2.140625" customWidth="1"/>
    <col min="7424" max="7424" width="10.5703125" customWidth="1"/>
    <col min="7425" max="7425" width="11.140625" customWidth="1"/>
    <col min="7426" max="7426" width="3.28515625" customWidth="1"/>
    <col min="7669" max="7670" width="4.28515625" customWidth="1"/>
    <col min="7671" max="7671" width="1.140625" customWidth="1"/>
    <col min="7672" max="7672" width="28.85546875" customWidth="1"/>
    <col min="7673" max="7673" width="5" customWidth="1"/>
    <col min="7674" max="7674" width="12.140625" customWidth="1"/>
    <col min="7675" max="7675" width="4.140625" customWidth="1"/>
    <col min="7676" max="7676" width="11.140625" customWidth="1"/>
    <col min="7677" max="7677" width="3.5703125" customWidth="1"/>
    <col min="7678" max="7678" width="10.85546875" customWidth="1"/>
    <col min="7679" max="7679" width="2.140625" customWidth="1"/>
    <col min="7680" max="7680" width="10.5703125" customWidth="1"/>
    <col min="7681" max="7681" width="11.140625" customWidth="1"/>
    <col min="7682" max="7682" width="3.28515625" customWidth="1"/>
    <col min="7925" max="7926" width="4.28515625" customWidth="1"/>
    <col min="7927" max="7927" width="1.140625" customWidth="1"/>
    <col min="7928" max="7928" width="28.85546875" customWidth="1"/>
    <col min="7929" max="7929" width="5" customWidth="1"/>
    <col min="7930" max="7930" width="12.140625" customWidth="1"/>
    <col min="7931" max="7931" width="4.140625" customWidth="1"/>
    <col min="7932" max="7932" width="11.140625" customWidth="1"/>
    <col min="7933" max="7933" width="3.5703125" customWidth="1"/>
    <col min="7934" max="7934" width="10.85546875" customWidth="1"/>
    <col min="7935" max="7935" width="2.140625" customWidth="1"/>
    <col min="7936" max="7936" width="10.5703125" customWidth="1"/>
    <col min="7937" max="7937" width="11.140625" customWidth="1"/>
    <col min="7938" max="7938" width="3.28515625" customWidth="1"/>
    <col min="8181" max="8182" width="4.28515625" customWidth="1"/>
    <col min="8183" max="8183" width="1.140625" customWidth="1"/>
    <col min="8184" max="8184" width="28.85546875" customWidth="1"/>
    <col min="8185" max="8185" width="5" customWidth="1"/>
    <col min="8186" max="8186" width="12.140625" customWidth="1"/>
    <col min="8187" max="8187" width="4.140625" customWidth="1"/>
    <col min="8188" max="8188" width="11.140625" customWidth="1"/>
    <col min="8189" max="8189" width="3.5703125" customWidth="1"/>
    <col min="8190" max="8190" width="10.85546875" customWidth="1"/>
    <col min="8191" max="8191" width="2.140625" customWidth="1"/>
    <col min="8192" max="8192" width="10.5703125" customWidth="1"/>
    <col min="8193" max="8193" width="11.140625" customWidth="1"/>
    <col min="8194" max="8194" width="3.28515625" customWidth="1"/>
    <col min="8437" max="8438" width="4.28515625" customWidth="1"/>
    <col min="8439" max="8439" width="1.140625" customWidth="1"/>
    <col min="8440" max="8440" width="28.85546875" customWidth="1"/>
    <col min="8441" max="8441" width="5" customWidth="1"/>
    <col min="8442" max="8442" width="12.140625" customWidth="1"/>
    <col min="8443" max="8443" width="4.140625" customWidth="1"/>
    <col min="8444" max="8444" width="11.140625" customWidth="1"/>
    <col min="8445" max="8445" width="3.5703125" customWidth="1"/>
    <col min="8446" max="8446" width="10.85546875" customWidth="1"/>
    <col min="8447" max="8447" width="2.140625" customWidth="1"/>
    <col min="8448" max="8448" width="10.5703125" customWidth="1"/>
    <col min="8449" max="8449" width="11.140625" customWidth="1"/>
    <col min="8450" max="8450" width="3.28515625" customWidth="1"/>
    <col min="8693" max="8694" width="4.28515625" customWidth="1"/>
    <col min="8695" max="8695" width="1.140625" customWidth="1"/>
    <col min="8696" max="8696" width="28.85546875" customWidth="1"/>
    <col min="8697" max="8697" width="5" customWidth="1"/>
    <col min="8698" max="8698" width="12.140625" customWidth="1"/>
    <col min="8699" max="8699" width="4.140625" customWidth="1"/>
    <col min="8700" max="8700" width="11.140625" customWidth="1"/>
    <col min="8701" max="8701" width="3.5703125" customWidth="1"/>
    <col min="8702" max="8702" width="10.85546875" customWidth="1"/>
    <col min="8703" max="8703" width="2.140625" customWidth="1"/>
    <col min="8704" max="8704" width="10.5703125" customWidth="1"/>
    <col min="8705" max="8705" width="11.140625" customWidth="1"/>
    <col min="8706" max="8706" width="3.28515625" customWidth="1"/>
    <col min="8949" max="8950" width="4.28515625" customWidth="1"/>
    <col min="8951" max="8951" width="1.140625" customWidth="1"/>
    <col min="8952" max="8952" width="28.85546875" customWidth="1"/>
    <col min="8953" max="8953" width="5" customWidth="1"/>
    <col min="8954" max="8954" width="12.140625" customWidth="1"/>
    <col min="8955" max="8955" width="4.140625" customWidth="1"/>
    <col min="8956" max="8956" width="11.140625" customWidth="1"/>
    <col min="8957" max="8957" width="3.5703125" customWidth="1"/>
    <col min="8958" max="8958" width="10.85546875" customWidth="1"/>
    <col min="8959" max="8959" width="2.140625" customWidth="1"/>
    <col min="8960" max="8960" width="10.5703125" customWidth="1"/>
    <col min="8961" max="8961" width="11.140625" customWidth="1"/>
    <col min="8962" max="8962" width="3.28515625" customWidth="1"/>
    <col min="9205" max="9206" width="4.28515625" customWidth="1"/>
    <col min="9207" max="9207" width="1.140625" customWidth="1"/>
    <col min="9208" max="9208" width="28.85546875" customWidth="1"/>
    <col min="9209" max="9209" width="5" customWidth="1"/>
    <col min="9210" max="9210" width="12.140625" customWidth="1"/>
    <col min="9211" max="9211" width="4.140625" customWidth="1"/>
    <col min="9212" max="9212" width="11.140625" customWidth="1"/>
    <col min="9213" max="9213" width="3.5703125" customWidth="1"/>
    <col min="9214" max="9214" width="10.85546875" customWidth="1"/>
    <col min="9215" max="9215" width="2.140625" customWidth="1"/>
    <col min="9216" max="9216" width="10.5703125" customWidth="1"/>
    <col min="9217" max="9217" width="11.140625" customWidth="1"/>
    <col min="9218" max="9218" width="3.28515625" customWidth="1"/>
    <col min="9461" max="9462" width="4.28515625" customWidth="1"/>
    <col min="9463" max="9463" width="1.140625" customWidth="1"/>
    <col min="9464" max="9464" width="28.85546875" customWidth="1"/>
    <col min="9465" max="9465" width="5" customWidth="1"/>
    <col min="9466" max="9466" width="12.140625" customWidth="1"/>
    <col min="9467" max="9467" width="4.140625" customWidth="1"/>
    <col min="9468" max="9468" width="11.140625" customWidth="1"/>
    <col min="9469" max="9469" width="3.5703125" customWidth="1"/>
    <col min="9470" max="9470" width="10.85546875" customWidth="1"/>
    <col min="9471" max="9471" width="2.140625" customWidth="1"/>
    <col min="9472" max="9472" width="10.5703125" customWidth="1"/>
    <col min="9473" max="9473" width="11.140625" customWidth="1"/>
    <col min="9474" max="9474" width="3.28515625" customWidth="1"/>
    <col min="9717" max="9718" width="4.28515625" customWidth="1"/>
    <col min="9719" max="9719" width="1.140625" customWidth="1"/>
    <col min="9720" max="9720" width="28.85546875" customWidth="1"/>
    <col min="9721" max="9721" width="5" customWidth="1"/>
    <col min="9722" max="9722" width="12.140625" customWidth="1"/>
    <col min="9723" max="9723" width="4.140625" customWidth="1"/>
    <col min="9724" max="9724" width="11.140625" customWidth="1"/>
    <col min="9725" max="9725" width="3.5703125" customWidth="1"/>
    <col min="9726" max="9726" width="10.85546875" customWidth="1"/>
    <col min="9727" max="9727" width="2.140625" customWidth="1"/>
    <col min="9728" max="9728" width="10.5703125" customWidth="1"/>
    <col min="9729" max="9729" width="11.140625" customWidth="1"/>
    <col min="9730" max="9730" width="3.28515625" customWidth="1"/>
    <col min="9973" max="9974" width="4.28515625" customWidth="1"/>
    <col min="9975" max="9975" width="1.140625" customWidth="1"/>
    <col min="9976" max="9976" width="28.85546875" customWidth="1"/>
    <col min="9977" max="9977" width="5" customWidth="1"/>
    <col min="9978" max="9978" width="12.140625" customWidth="1"/>
    <col min="9979" max="9979" width="4.140625" customWidth="1"/>
    <col min="9980" max="9980" width="11.140625" customWidth="1"/>
    <col min="9981" max="9981" width="3.5703125" customWidth="1"/>
    <col min="9982" max="9982" width="10.85546875" customWidth="1"/>
    <col min="9983" max="9983" width="2.140625" customWidth="1"/>
    <col min="9984" max="9984" width="10.5703125" customWidth="1"/>
    <col min="9985" max="9985" width="11.140625" customWidth="1"/>
    <col min="9986" max="9986" width="3.28515625" customWidth="1"/>
    <col min="10229" max="10230" width="4.28515625" customWidth="1"/>
    <col min="10231" max="10231" width="1.140625" customWidth="1"/>
    <col min="10232" max="10232" width="28.85546875" customWidth="1"/>
    <col min="10233" max="10233" width="5" customWidth="1"/>
    <col min="10234" max="10234" width="12.140625" customWidth="1"/>
    <col min="10235" max="10235" width="4.140625" customWidth="1"/>
    <col min="10236" max="10236" width="11.140625" customWidth="1"/>
    <col min="10237" max="10237" width="3.5703125" customWidth="1"/>
    <col min="10238" max="10238" width="10.85546875" customWidth="1"/>
    <col min="10239" max="10239" width="2.140625" customWidth="1"/>
    <col min="10240" max="10240" width="10.5703125" customWidth="1"/>
    <col min="10241" max="10241" width="11.140625" customWidth="1"/>
    <col min="10242" max="10242" width="3.28515625" customWidth="1"/>
    <col min="10485" max="10486" width="4.28515625" customWidth="1"/>
    <col min="10487" max="10487" width="1.140625" customWidth="1"/>
    <col min="10488" max="10488" width="28.85546875" customWidth="1"/>
    <col min="10489" max="10489" width="5" customWidth="1"/>
    <col min="10490" max="10490" width="12.140625" customWidth="1"/>
    <col min="10491" max="10491" width="4.140625" customWidth="1"/>
    <col min="10492" max="10492" width="11.140625" customWidth="1"/>
    <col min="10493" max="10493" width="3.5703125" customWidth="1"/>
    <col min="10494" max="10494" width="10.85546875" customWidth="1"/>
    <col min="10495" max="10495" width="2.140625" customWidth="1"/>
    <col min="10496" max="10496" width="10.5703125" customWidth="1"/>
    <col min="10497" max="10497" width="11.140625" customWidth="1"/>
    <col min="10498" max="10498" width="3.28515625" customWidth="1"/>
    <col min="10741" max="10742" width="4.28515625" customWidth="1"/>
    <col min="10743" max="10743" width="1.140625" customWidth="1"/>
    <col min="10744" max="10744" width="28.85546875" customWidth="1"/>
    <col min="10745" max="10745" width="5" customWidth="1"/>
    <col min="10746" max="10746" width="12.140625" customWidth="1"/>
    <col min="10747" max="10747" width="4.140625" customWidth="1"/>
    <col min="10748" max="10748" width="11.140625" customWidth="1"/>
    <col min="10749" max="10749" width="3.5703125" customWidth="1"/>
    <col min="10750" max="10750" width="10.85546875" customWidth="1"/>
    <col min="10751" max="10751" width="2.140625" customWidth="1"/>
    <col min="10752" max="10752" width="10.5703125" customWidth="1"/>
    <col min="10753" max="10753" width="11.140625" customWidth="1"/>
    <col min="10754" max="10754" width="3.28515625" customWidth="1"/>
    <col min="10997" max="10998" width="4.28515625" customWidth="1"/>
    <col min="10999" max="10999" width="1.140625" customWidth="1"/>
    <col min="11000" max="11000" width="28.85546875" customWidth="1"/>
    <col min="11001" max="11001" width="5" customWidth="1"/>
    <col min="11002" max="11002" width="12.140625" customWidth="1"/>
    <col min="11003" max="11003" width="4.140625" customWidth="1"/>
    <col min="11004" max="11004" width="11.140625" customWidth="1"/>
    <col min="11005" max="11005" width="3.5703125" customWidth="1"/>
    <col min="11006" max="11006" width="10.85546875" customWidth="1"/>
    <col min="11007" max="11007" width="2.140625" customWidth="1"/>
    <col min="11008" max="11008" width="10.5703125" customWidth="1"/>
    <col min="11009" max="11009" width="11.140625" customWidth="1"/>
    <col min="11010" max="11010" width="3.28515625" customWidth="1"/>
    <col min="11253" max="11254" width="4.28515625" customWidth="1"/>
    <col min="11255" max="11255" width="1.140625" customWidth="1"/>
    <col min="11256" max="11256" width="28.85546875" customWidth="1"/>
    <col min="11257" max="11257" width="5" customWidth="1"/>
    <col min="11258" max="11258" width="12.140625" customWidth="1"/>
    <col min="11259" max="11259" width="4.140625" customWidth="1"/>
    <col min="11260" max="11260" width="11.140625" customWidth="1"/>
    <col min="11261" max="11261" width="3.5703125" customWidth="1"/>
    <col min="11262" max="11262" width="10.85546875" customWidth="1"/>
    <col min="11263" max="11263" width="2.140625" customWidth="1"/>
    <col min="11264" max="11264" width="10.5703125" customWidth="1"/>
    <col min="11265" max="11265" width="11.140625" customWidth="1"/>
    <col min="11266" max="11266" width="3.28515625" customWidth="1"/>
    <col min="11509" max="11510" width="4.28515625" customWidth="1"/>
    <col min="11511" max="11511" width="1.140625" customWidth="1"/>
    <col min="11512" max="11512" width="28.85546875" customWidth="1"/>
    <col min="11513" max="11513" width="5" customWidth="1"/>
    <col min="11514" max="11514" width="12.140625" customWidth="1"/>
    <col min="11515" max="11515" width="4.140625" customWidth="1"/>
    <col min="11516" max="11516" width="11.140625" customWidth="1"/>
    <col min="11517" max="11517" width="3.5703125" customWidth="1"/>
    <col min="11518" max="11518" width="10.85546875" customWidth="1"/>
    <col min="11519" max="11519" width="2.140625" customWidth="1"/>
    <col min="11520" max="11520" width="10.5703125" customWidth="1"/>
    <col min="11521" max="11521" width="11.140625" customWidth="1"/>
    <col min="11522" max="11522" width="3.28515625" customWidth="1"/>
    <col min="11765" max="11766" width="4.28515625" customWidth="1"/>
    <col min="11767" max="11767" width="1.140625" customWidth="1"/>
    <col min="11768" max="11768" width="28.85546875" customWidth="1"/>
    <col min="11769" max="11769" width="5" customWidth="1"/>
    <col min="11770" max="11770" width="12.140625" customWidth="1"/>
    <col min="11771" max="11771" width="4.140625" customWidth="1"/>
    <col min="11772" max="11772" width="11.140625" customWidth="1"/>
    <col min="11773" max="11773" width="3.5703125" customWidth="1"/>
    <col min="11774" max="11774" width="10.85546875" customWidth="1"/>
    <col min="11775" max="11775" width="2.140625" customWidth="1"/>
    <col min="11776" max="11776" width="10.5703125" customWidth="1"/>
    <col min="11777" max="11777" width="11.140625" customWidth="1"/>
    <col min="11778" max="11778" width="3.28515625" customWidth="1"/>
    <col min="12021" max="12022" width="4.28515625" customWidth="1"/>
    <col min="12023" max="12023" width="1.140625" customWidth="1"/>
    <col min="12024" max="12024" width="28.85546875" customWidth="1"/>
    <col min="12025" max="12025" width="5" customWidth="1"/>
    <col min="12026" max="12026" width="12.140625" customWidth="1"/>
    <col min="12027" max="12027" width="4.140625" customWidth="1"/>
    <col min="12028" max="12028" width="11.140625" customWidth="1"/>
    <col min="12029" max="12029" width="3.5703125" customWidth="1"/>
    <col min="12030" max="12030" width="10.85546875" customWidth="1"/>
    <col min="12031" max="12031" width="2.140625" customWidth="1"/>
    <col min="12032" max="12032" width="10.5703125" customWidth="1"/>
    <col min="12033" max="12033" width="11.140625" customWidth="1"/>
    <col min="12034" max="12034" width="3.28515625" customWidth="1"/>
    <col min="12277" max="12278" width="4.28515625" customWidth="1"/>
    <col min="12279" max="12279" width="1.140625" customWidth="1"/>
    <col min="12280" max="12280" width="28.85546875" customWidth="1"/>
    <col min="12281" max="12281" width="5" customWidth="1"/>
    <col min="12282" max="12282" width="12.140625" customWidth="1"/>
    <col min="12283" max="12283" width="4.140625" customWidth="1"/>
    <col min="12284" max="12284" width="11.140625" customWidth="1"/>
    <col min="12285" max="12285" width="3.5703125" customWidth="1"/>
    <col min="12286" max="12286" width="10.85546875" customWidth="1"/>
    <col min="12287" max="12287" width="2.140625" customWidth="1"/>
    <col min="12288" max="12288" width="10.5703125" customWidth="1"/>
    <col min="12289" max="12289" width="11.140625" customWidth="1"/>
    <col min="12290" max="12290" width="3.28515625" customWidth="1"/>
    <col min="12533" max="12534" width="4.28515625" customWidth="1"/>
    <col min="12535" max="12535" width="1.140625" customWidth="1"/>
    <col min="12536" max="12536" width="28.85546875" customWidth="1"/>
    <col min="12537" max="12537" width="5" customWidth="1"/>
    <col min="12538" max="12538" width="12.140625" customWidth="1"/>
    <col min="12539" max="12539" width="4.140625" customWidth="1"/>
    <col min="12540" max="12540" width="11.140625" customWidth="1"/>
    <col min="12541" max="12541" width="3.5703125" customWidth="1"/>
    <col min="12542" max="12542" width="10.85546875" customWidth="1"/>
    <col min="12543" max="12543" width="2.140625" customWidth="1"/>
    <col min="12544" max="12544" width="10.5703125" customWidth="1"/>
    <col min="12545" max="12545" width="11.140625" customWidth="1"/>
    <col min="12546" max="12546" width="3.28515625" customWidth="1"/>
    <col min="12789" max="12790" width="4.28515625" customWidth="1"/>
    <col min="12791" max="12791" width="1.140625" customWidth="1"/>
    <col min="12792" max="12792" width="28.85546875" customWidth="1"/>
    <col min="12793" max="12793" width="5" customWidth="1"/>
    <col min="12794" max="12794" width="12.140625" customWidth="1"/>
    <col min="12795" max="12795" width="4.140625" customWidth="1"/>
    <col min="12796" max="12796" width="11.140625" customWidth="1"/>
    <col min="12797" max="12797" width="3.5703125" customWidth="1"/>
    <col min="12798" max="12798" width="10.85546875" customWidth="1"/>
    <col min="12799" max="12799" width="2.140625" customWidth="1"/>
    <col min="12800" max="12800" width="10.5703125" customWidth="1"/>
    <col min="12801" max="12801" width="11.140625" customWidth="1"/>
    <col min="12802" max="12802" width="3.28515625" customWidth="1"/>
    <col min="13045" max="13046" width="4.28515625" customWidth="1"/>
    <col min="13047" max="13047" width="1.140625" customWidth="1"/>
    <col min="13048" max="13048" width="28.85546875" customWidth="1"/>
    <col min="13049" max="13049" width="5" customWidth="1"/>
    <col min="13050" max="13050" width="12.140625" customWidth="1"/>
    <col min="13051" max="13051" width="4.140625" customWidth="1"/>
    <col min="13052" max="13052" width="11.140625" customWidth="1"/>
    <col min="13053" max="13053" width="3.5703125" customWidth="1"/>
    <col min="13054" max="13054" width="10.85546875" customWidth="1"/>
    <col min="13055" max="13055" width="2.140625" customWidth="1"/>
    <col min="13056" max="13056" width="10.5703125" customWidth="1"/>
    <col min="13057" max="13057" width="11.140625" customWidth="1"/>
    <col min="13058" max="13058" width="3.28515625" customWidth="1"/>
    <col min="13301" max="13302" width="4.28515625" customWidth="1"/>
    <col min="13303" max="13303" width="1.140625" customWidth="1"/>
    <col min="13304" max="13304" width="28.85546875" customWidth="1"/>
    <col min="13305" max="13305" width="5" customWidth="1"/>
    <col min="13306" max="13306" width="12.140625" customWidth="1"/>
    <col min="13307" max="13307" width="4.140625" customWidth="1"/>
    <col min="13308" max="13308" width="11.140625" customWidth="1"/>
    <col min="13309" max="13309" width="3.5703125" customWidth="1"/>
    <col min="13310" max="13310" width="10.85546875" customWidth="1"/>
    <col min="13311" max="13311" width="2.140625" customWidth="1"/>
    <col min="13312" max="13312" width="10.5703125" customWidth="1"/>
    <col min="13313" max="13313" width="11.140625" customWidth="1"/>
    <col min="13314" max="13314" width="3.28515625" customWidth="1"/>
    <col min="13557" max="13558" width="4.28515625" customWidth="1"/>
    <col min="13559" max="13559" width="1.140625" customWidth="1"/>
    <col min="13560" max="13560" width="28.85546875" customWidth="1"/>
    <col min="13561" max="13561" width="5" customWidth="1"/>
    <col min="13562" max="13562" width="12.140625" customWidth="1"/>
    <col min="13563" max="13563" width="4.140625" customWidth="1"/>
    <col min="13564" max="13564" width="11.140625" customWidth="1"/>
    <col min="13565" max="13565" width="3.5703125" customWidth="1"/>
    <col min="13566" max="13566" width="10.85546875" customWidth="1"/>
    <col min="13567" max="13567" width="2.140625" customWidth="1"/>
    <col min="13568" max="13568" width="10.5703125" customWidth="1"/>
    <col min="13569" max="13569" width="11.140625" customWidth="1"/>
    <col min="13570" max="13570" width="3.28515625" customWidth="1"/>
    <col min="13813" max="13814" width="4.28515625" customWidth="1"/>
    <col min="13815" max="13815" width="1.140625" customWidth="1"/>
    <col min="13816" max="13816" width="28.85546875" customWidth="1"/>
    <col min="13817" max="13817" width="5" customWidth="1"/>
    <col min="13818" max="13818" width="12.140625" customWidth="1"/>
    <col min="13819" max="13819" width="4.140625" customWidth="1"/>
    <col min="13820" max="13820" width="11.140625" customWidth="1"/>
    <col min="13821" max="13821" width="3.5703125" customWidth="1"/>
    <col min="13822" max="13822" width="10.85546875" customWidth="1"/>
    <col min="13823" max="13823" width="2.140625" customWidth="1"/>
    <col min="13824" max="13824" width="10.5703125" customWidth="1"/>
    <col min="13825" max="13825" width="11.140625" customWidth="1"/>
    <col min="13826" max="13826" width="3.28515625" customWidth="1"/>
    <col min="14069" max="14070" width="4.28515625" customWidth="1"/>
    <col min="14071" max="14071" width="1.140625" customWidth="1"/>
    <col min="14072" max="14072" width="28.85546875" customWidth="1"/>
    <col min="14073" max="14073" width="5" customWidth="1"/>
    <col min="14074" max="14074" width="12.140625" customWidth="1"/>
    <col min="14075" max="14075" width="4.140625" customWidth="1"/>
    <col min="14076" max="14076" width="11.140625" customWidth="1"/>
    <col min="14077" max="14077" width="3.5703125" customWidth="1"/>
    <col min="14078" max="14078" width="10.85546875" customWidth="1"/>
    <col min="14079" max="14079" width="2.140625" customWidth="1"/>
    <col min="14080" max="14080" width="10.5703125" customWidth="1"/>
    <col min="14081" max="14081" width="11.140625" customWidth="1"/>
    <col min="14082" max="14082" width="3.28515625" customWidth="1"/>
    <col min="14325" max="14326" width="4.28515625" customWidth="1"/>
    <col min="14327" max="14327" width="1.140625" customWidth="1"/>
    <col min="14328" max="14328" width="28.85546875" customWidth="1"/>
    <col min="14329" max="14329" width="5" customWidth="1"/>
    <col min="14330" max="14330" width="12.140625" customWidth="1"/>
    <col min="14331" max="14331" width="4.140625" customWidth="1"/>
    <col min="14332" max="14332" width="11.140625" customWidth="1"/>
    <col min="14333" max="14333" width="3.5703125" customWidth="1"/>
    <col min="14334" max="14334" width="10.85546875" customWidth="1"/>
    <col min="14335" max="14335" width="2.140625" customWidth="1"/>
    <col min="14336" max="14336" width="10.5703125" customWidth="1"/>
    <col min="14337" max="14337" width="11.140625" customWidth="1"/>
    <col min="14338" max="14338" width="3.28515625" customWidth="1"/>
    <col min="14581" max="14582" width="4.28515625" customWidth="1"/>
    <col min="14583" max="14583" width="1.140625" customWidth="1"/>
    <col min="14584" max="14584" width="28.85546875" customWidth="1"/>
    <col min="14585" max="14585" width="5" customWidth="1"/>
    <col min="14586" max="14586" width="12.140625" customWidth="1"/>
    <col min="14587" max="14587" width="4.140625" customWidth="1"/>
    <col min="14588" max="14588" width="11.140625" customWidth="1"/>
    <col min="14589" max="14589" width="3.5703125" customWidth="1"/>
    <col min="14590" max="14590" width="10.85546875" customWidth="1"/>
    <col min="14591" max="14591" width="2.140625" customWidth="1"/>
    <col min="14592" max="14592" width="10.5703125" customWidth="1"/>
    <col min="14593" max="14593" width="11.140625" customWidth="1"/>
    <col min="14594" max="14594" width="3.28515625" customWidth="1"/>
    <col min="14837" max="14838" width="4.28515625" customWidth="1"/>
    <col min="14839" max="14839" width="1.140625" customWidth="1"/>
    <col min="14840" max="14840" width="28.85546875" customWidth="1"/>
    <col min="14841" max="14841" width="5" customWidth="1"/>
    <col min="14842" max="14842" width="12.140625" customWidth="1"/>
    <col min="14843" max="14843" width="4.140625" customWidth="1"/>
    <col min="14844" max="14844" width="11.140625" customWidth="1"/>
    <col min="14845" max="14845" width="3.5703125" customWidth="1"/>
    <col min="14846" max="14846" width="10.85546875" customWidth="1"/>
    <col min="14847" max="14847" width="2.140625" customWidth="1"/>
    <col min="14848" max="14848" width="10.5703125" customWidth="1"/>
    <col min="14849" max="14849" width="11.140625" customWidth="1"/>
    <col min="14850" max="14850" width="3.28515625" customWidth="1"/>
    <col min="15093" max="15094" width="4.28515625" customWidth="1"/>
    <col min="15095" max="15095" width="1.140625" customWidth="1"/>
    <col min="15096" max="15096" width="28.85546875" customWidth="1"/>
    <col min="15097" max="15097" width="5" customWidth="1"/>
    <col min="15098" max="15098" width="12.140625" customWidth="1"/>
    <col min="15099" max="15099" width="4.140625" customWidth="1"/>
    <col min="15100" max="15100" width="11.140625" customWidth="1"/>
    <col min="15101" max="15101" width="3.5703125" customWidth="1"/>
    <col min="15102" max="15102" width="10.85546875" customWidth="1"/>
    <col min="15103" max="15103" width="2.140625" customWidth="1"/>
    <col min="15104" max="15104" width="10.5703125" customWidth="1"/>
    <col min="15105" max="15105" width="11.140625" customWidth="1"/>
    <col min="15106" max="15106" width="3.28515625" customWidth="1"/>
    <col min="15349" max="15350" width="4.28515625" customWidth="1"/>
    <col min="15351" max="15351" width="1.140625" customWidth="1"/>
    <col min="15352" max="15352" width="28.85546875" customWidth="1"/>
    <col min="15353" max="15353" width="5" customWidth="1"/>
    <col min="15354" max="15354" width="12.140625" customWidth="1"/>
    <col min="15355" max="15355" width="4.140625" customWidth="1"/>
    <col min="15356" max="15356" width="11.140625" customWidth="1"/>
    <col min="15357" max="15357" width="3.5703125" customWidth="1"/>
    <col min="15358" max="15358" width="10.85546875" customWidth="1"/>
    <col min="15359" max="15359" width="2.140625" customWidth="1"/>
    <col min="15360" max="15360" width="10.5703125" customWidth="1"/>
    <col min="15361" max="15361" width="11.140625" customWidth="1"/>
    <col min="15362" max="15362" width="3.28515625" customWidth="1"/>
    <col min="15605" max="15606" width="4.28515625" customWidth="1"/>
    <col min="15607" max="15607" width="1.140625" customWidth="1"/>
    <col min="15608" max="15608" width="28.85546875" customWidth="1"/>
    <col min="15609" max="15609" width="5" customWidth="1"/>
    <col min="15610" max="15610" width="12.140625" customWidth="1"/>
    <col min="15611" max="15611" width="4.140625" customWidth="1"/>
    <col min="15612" max="15612" width="11.140625" customWidth="1"/>
    <col min="15613" max="15613" width="3.5703125" customWidth="1"/>
    <col min="15614" max="15614" width="10.85546875" customWidth="1"/>
    <col min="15615" max="15615" width="2.140625" customWidth="1"/>
    <col min="15616" max="15616" width="10.5703125" customWidth="1"/>
    <col min="15617" max="15617" width="11.140625" customWidth="1"/>
    <col min="15618" max="15618" width="3.28515625" customWidth="1"/>
    <col min="15861" max="15862" width="4.28515625" customWidth="1"/>
    <col min="15863" max="15863" width="1.140625" customWidth="1"/>
    <col min="15864" max="15864" width="28.85546875" customWidth="1"/>
    <col min="15865" max="15865" width="5" customWidth="1"/>
    <col min="15866" max="15866" width="12.140625" customWidth="1"/>
    <col min="15867" max="15867" width="4.140625" customWidth="1"/>
    <col min="15868" max="15868" width="11.140625" customWidth="1"/>
    <col min="15869" max="15869" width="3.5703125" customWidth="1"/>
    <col min="15870" max="15870" width="10.85546875" customWidth="1"/>
    <col min="15871" max="15871" width="2.140625" customWidth="1"/>
    <col min="15872" max="15872" width="10.5703125" customWidth="1"/>
    <col min="15873" max="15873" width="11.140625" customWidth="1"/>
    <col min="15874" max="15874" width="3.28515625" customWidth="1"/>
    <col min="16117" max="16118" width="4.28515625" customWidth="1"/>
    <col min="16119" max="16119" width="1.140625" customWidth="1"/>
    <col min="16120" max="16120" width="28.85546875" customWidth="1"/>
    <col min="16121" max="16121" width="5" customWidth="1"/>
    <col min="16122" max="16122" width="12.140625" customWidth="1"/>
    <col min="16123" max="16123" width="4.140625" customWidth="1"/>
    <col min="16124" max="16124" width="11.140625" customWidth="1"/>
    <col min="16125" max="16125" width="3.5703125" customWidth="1"/>
    <col min="16126" max="16126" width="10.85546875" customWidth="1"/>
    <col min="16127" max="16127" width="2.140625" customWidth="1"/>
    <col min="16128" max="16128" width="10.5703125" customWidth="1"/>
    <col min="16129" max="16129" width="11.140625" customWidth="1"/>
    <col min="16130" max="16130" width="3.28515625" customWidth="1"/>
  </cols>
  <sheetData>
    <row r="2" spans="2:10" ht="20.25" x14ac:dyDescent="0.3">
      <c r="B2" s="62" t="s">
        <v>2</v>
      </c>
    </row>
    <row r="3" spans="2:10" ht="15.75" customHeight="1" x14ac:dyDescent="0.25">
      <c r="B3" s="64" t="s">
        <v>257</v>
      </c>
      <c r="C3" s="63"/>
      <c r="D3" s="63"/>
      <c r="E3" s="63"/>
      <c r="F3" s="63"/>
      <c r="G3" s="63"/>
      <c r="H3" s="77"/>
      <c r="I3" s="63"/>
      <c r="J3" s="64" t="s">
        <v>5</v>
      </c>
    </row>
    <row r="4" spans="2:10" ht="75" x14ac:dyDescent="0.25">
      <c r="D4" s="137" t="s">
        <v>3</v>
      </c>
      <c r="E4" s="137"/>
      <c r="F4" s="137"/>
      <c r="G4" s="79"/>
      <c r="H4" s="80" t="s">
        <v>103</v>
      </c>
      <c r="I4" s="79"/>
      <c r="J4" s="80" t="s">
        <v>60</v>
      </c>
    </row>
    <row r="5" spans="2:10" ht="17.25" customHeight="1" x14ac:dyDescent="0.25">
      <c r="B5" s="44" t="s">
        <v>258</v>
      </c>
      <c r="D5" s="82" t="s">
        <v>6</v>
      </c>
      <c r="E5" s="2"/>
      <c r="F5" s="82" t="s">
        <v>7</v>
      </c>
      <c r="G5" s="5"/>
      <c r="J5" s="82" t="s">
        <v>7</v>
      </c>
    </row>
    <row r="6" spans="2:10" x14ac:dyDescent="0.25">
      <c r="B6" s="78" t="s">
        <v>45</v>
      </c>
    </row>
    <row r="7" spans="2:10" x14ac:dyDescent="0.25">
      <c r="B7" t="s">
        <v>46</v>
      </c>
      <c r="D7" s="83">
        <v>45000</v>
      </c>
      <c r="E7" s="83"/>
      <c r="F7" s="83">
        <v>65800</v>
      </c>
      <c r="H7" s="11">
        <v>1</v>
      </c>
      <c r="J7" s="1">
        <f>+F7*H7</f>
        <v>65800</v>
      </c>
    </row>
    <row r="8" spans="2:10" x14ac:dyDescent="0.25">
      <c r="B8" t="s">
        <v>47</v>
      </c>
      <c r="D8" s="83">
        <v>45000</v>
      </c>
      <c r="E8" s="83"/>
      <c r="F8" s="83">
        <v>60000</v>
      </c>
      <c r="H8" s="11">
        <v>0.6</v>
      </c>
      <c r="J8" s="1">
        <f t="shared" ref="J8:J10" si="0">+F8*H8</f>
        <v>36000</v>
      </c>
    </row>
    <row r="9" spans="2:10" x14ac:dyDescent="0.25">
      <c r="B9" t="s">
        <v>48</v>
      </c>
      <c r="D9" s="83">
        <v>35000</v>
      </c>
      <c r="E9" s="83"/>
      <c r="F9" s="83">
        <v>40000</v>
      </c>
      <c r="H9" s="11">
        <v>0.35</v>
      </c>
      <c r="J9" s="1">
        <f t="shared" si="0"/>
        <v>14000</v>
      </c>
    </row>
    <row r="10" spans="2:10" x14ac:dyDescent="0.25">
      <c r="B10" t="s">
        <v>49</v>
      </c>
      <c r="D10" s="84">
        <v>10000</v>
      </c>
      <c r="E10" s="83"/>
      <c r="F10" s="84">
        <v>9000</v>
      </c>
      <c r="H10" s="11">
        <v>0</v>
      </c>
      <c r="J10" s="1">
        <f t="shared" si="0"/>
        <v>0</v>
      </c>
    </row>
    <row r="11" spans="2:10" x14ac:dyDescent="0.25">
      <c r="B11" t="s">
        <v>50</v>
      </c>
      <c r="D11" s="83">
        <f>SUM(D7:D10)</f>
        <v>135000</v>
      </c>
      <c r="E11" s="83"/>
      <c r="F11" s="83">
        <f>SUM(F7:F10)</f>
        <v>174800</v>
      </c>
      <c r="H11" s="12"/>
    </row>
    <row r="12" spans="2:10" x14ac:dyDescent="0.25">
      <c r="D12" s="83"/>
      <c r="E12" s="83"/>
      <c r="F12" s="83"/>
      <c r="H12" s="12"/>
    </row>
    <row r="13" spans="2:10" x14ac:dyDescent="0.25">
      <c r="B13" s="78" t="s">
        <v>51</v>
      </c>
      <c r="D13" s="83"/>
      <c r="E13" s="83"/>
      <c r="F13" s="83"/>
      <c r="H13" s="12"/>
    </row>
    <row r="14" spans="2:10" x14ac:dyDescent="0.25">
      <c r="B14" t="s">
        <v>52</v>
      </c>
      <c r="D14" s="83">
        <v>2500000</v>
      </c>
      <c r="E14" s="83"/>
      <c r="F14" s="83">
        <v>2500000</v>
      </c>
      <c r="H14" s="11"/>
    </row>
    <row r="15" spans="2:10" x14ac:dyDescent="0.25">
      <c r="B15" t="s">
        <v>53</v>
      </c>
      <c r="D15" s="83">
        <v>450000</v>
      </c>
      <c r="E15" s="83"/>
      <c r="F15" s="83">
        <v>550000</v>
      </c>
      <c r="H15" s="11"/>
    </row>
    <row r="16" spans="2:10" x14ac:dyDescent="0.25">
      <c r="B16" t="s">
        <v>54</v>
      </c>
      <c r="D16" s="84">
        <v>50000</v>
      </c>
      <c r="E16" s="83"/>
      <c r="F16" s="84">
        <v>75000</v>
      </c>
      <c r="H16" s="11"/>
    </row>
    <row r="17" spans="2:10" x14ac:dyDescent="0.25">
      <c r="B17" t="s">
        <v>55</v>
      </c>
      <c r="D17" s="83">
        <f>SUM(D14:D16)</f>
        <v>3000000</v>
      </c>
      <c r="E17" s="83"/>
      <c r="F17" s="83">
        <f>SUM(F14:F16)</f>
        <v>3125000</v>
      </c>
      <c r="H17" s="12"/>
    </row>
    <row r="18" spans="2:10" x14ac:dyDescent="0.25">
      <c r="B18" t="s">
        <v>56</v>
      </c>
      <c r="D18" s="84">
        <v>-300000</v>
      </c>
      <c r="E18" s="83"/>
      <c r="F18" s="84">
        <v>-365000</v>
      </c>
      <c r="H18" s="12"/>
    </row>
    <row r="19" spans="2:10" x14ac:dyDescent="0.25">
      <c r="B19" t="s">
        <v>57</v>
      </c>
      <c r="D19" s="83">
        <f>SUM(D17:D18)</f>
        <v>2700000</v>
      </c>
      <c r="E19" s="83"/>
      <c r="F19" s="83">
        <f>SUM(F17:F18)</f>
        <v>2760000</v>
      </c>
      <c r="H19" s="11">
        <v>0.4</v>
      </c>
      <c r="J19" s="1">
        <f t="shared" ref="J19" si="1">+F19*H19</f>
        <v>1104000</v>
      </c>
    </row>
    <row r="20" spans="2:10" x14ac:dyDescent="0.25">
      <c r="B20" t="s">
        <v>58</v>
      </c>
      <c r="D20" s="83">
        <v>200000</v>
      </c>
      <c r="E20" s="83"/>
      <c r="F20" s="83">
        <v>250000</v>
      </c>
      <c r="H20" s="11">
        <v>0.4</v>
      </c>
      <c r="J20" s="1">
        <f t="shared" ref="J20" si="2">+F20*H20</f>
        <v>100000</v>
      </c>
    </row>
    <row r="21" spans="2:10" ht="15.75" thickBot="1" x14ac:dyDescent="0.3">
      <c r="B21" s="24" t="s">
        <v>59</v>
      </c>
      <c r="C21" s="24"/>
      <c r="D21" s="10">
        <f>+D20+D19+D11</f>
        <v>3035000</v>
      </c>
      <c r="E21" s="16"/>
      <c r="F21" s="10">
        <f>+F20+F19+F11</f>
        <v>3184800</v>
      </c>
      <c r="I21" s="13" t="s">
        <v>95</v>
      </c>
      <c r="J21" s="10">
        <f>SUM(J6:J20)</f>
        <v>1319800</v>
      </c>
    </row>
    <row r="22" spans="2:10" ht="15.75" thickTop="1" x14ac:dyDescent="0.25">
      <c r="D22" s="83"/>
      <c r="E22" s="83"/>
      <c r="F22" s="83"/>
      <c r="I22" s="13"/>
      <c r="J22" s="16"/>
    </row>
    <row r="23" spans="2:10" x14ac:dyDescent="0.25">
      <c r="B23" s="96" t="s">
        <v>183</v>
      </c>
      <c r="D23" s="83"/>
      <c r="E23" s="83"/>
      <c r="F23" s="83"/>
      <c r="H23"/>
    </row>
    <row r="24" spans="2:10" x14ac:dyDescent="0.25">
      <c r="B24" s="78" t="s">
        <v>79</v>
      </c>
      <c r="D24" s="83"/>
      <c r="E24" s="83"/>
      <c r="F24" s="83"/>
      <c r="H24"/>
    </row>
    <row r="25" spans="2:10" x14ac:dyDescent="0.25">
      <c r="B25" t="s">
        <v>80</v>
      </c>
      <c r="D25" s="83">
        <v>35000</v>
      </c>
      <c r="E25" s="83"/>
      <c r="F25" s="83">
        <v>40000</v>
      </c>
      <c r="H25" s="11">
        <v>1</v>
      </c>
      <c r="J25" s="1">
        <f>-F25*H25</f>
        <v>-40000</v>
      </c>
    </row>
    <row r="26" spans="2:10" x14ac:dyDescent="0.25">
      <c r="B26" t="s">
        <v>81</v>
      </c>
      <c r="D26" s="83">
        <v>12000</v>
      </c>
      <c r="E26" s="83"/>
      <c r="F26" s="83">
        <v>10000</v>
      </c>
      <c r="H26" s="11">
        <v>1</v>
      </c>
      <c r="J26" s="1">
        <f>-F26*H26</f>
        <v>-10000</v>
      </c>
    </row>
    <row r="27" spans="2:10" x14ac:dyDescent="0.25">
      <c r="B27" t="s">
        <v>82</v>
      </c>
      <c r="D27" s="83">
        <v>10000</v>
      </c>
      <c r="E27" s="83"/>
      <c r="F27" s="83">
        <v>8000</v>
      </c>
      <c r="H27" s="11">
        <v>1</v>
      </c>
      <c r="J27" s="1">
        <f>-F27*H27</f>
        <v>-8000</v>
      </c>
    </row>
    <row r="28" spans="2:10" x14ac:dyDescent="0.25">
      <c r="B28" t="s">
        <v>83</v>
      </c>
      <c r="D28" s="84">
        <v>20000</v>
      </c>
      <c r="E28" s="83"/>
      <c r="F28" s="84">
        <v>10000</v>
      </c>
    </row>
    <row r="29" spans="2:10" x14ac:dyDescent="0.25">
      <c r="B29" t="s">
        <v>84</v>
      </c>
      <c r="D29" s="83">
        <f>SUM(D25:D28)</f>
        <v>77000</v>
      </c>
      <c r="E29" s="83"/>
      <c r="F29" s="83">
        <f>SUM(F25:F28)</f>
        <v>68000</v>
      </c>
    </row>
    <row r="30" spans="2:10" x14ac:dyDescent="0.25">
      <c r="D30" s="83"/>
      <c r="E30" s="83"/>
      <c r="F30" s="83"/>
      <c r="H30"/>
    </row>
    <row r="31" spans="2:10" x14ac:dyDescent="0.25">
      <c r="B31" t="s">
        <v>85</v>
      </c>
      <c r="D31" s="83">
        <v>1200000</v>
      </c>
      <c r="E31" s="83"/>
      <c r="F31" s="83">
        <v>1180000</v>
      </c>
      <c r="H31" s="11"/>
      <c r="J31" s="1"/>
    </row>
    <row r="32" spans="2:10" x14ac:dyDescent="0.25">
      <c r="D32" s="83"/>
      <c r="E32" s="83"/>
      <c r="F32" s="83"/>
      <c r="H32"/>
      <c r="I32" s="17" t="s">
        <v>96</v>
      </c>
    </row>
    <row r="33" spans="2:10" x14ac:dyDescent="0.25">
      <c r="B33" t="s">
        <v>86</v>
      </c>
      <c r="D33" s="84">
        <v>12000</v>
      </c>
      <c r="E33" s="83"/>
      <c r="F33" s="84">
        <v>17000</v>
      </c>
      <c r="H33" s="11">
        <v>1</v>
      </c>
      <c r="J33" s="1">
        <f>-F33*H33</f>
        <v>-17000</v>
      </c>
    </row>
    <row r="34" spans="2:10" x14ac:dyDescent="0.25">
      <c r="B34" t="s">
        <v>87</v>
      </c>
      <c r="D34" s="83">
        <f>+D33+D31+D29</f>
        <v>1289000</v>
      </c>
      <c r="E34" s="83"/>
      <c r="F34" s="83">
        <f>+F33+F31+F29</f>
        <v>1265000</v>
      </c>
      <c r="H34"/>
    </row>
    <row r="35" spans="2:10" ht="9" customHeight="1" x14ac:dyDescent="0.25">
      <c r="D35" s="83"/>
      <c r="E35" s="83"/>
      <c r="F35" s="83"/>
      <c r="H35"/>
    </row>
    <row r="36" spans="2:10" ht="15.75" thickBot="1" x14ac:dyDescent="0.3">
      <c r="B36" s="78" t="s">
        <v>88</v>
      </c>
      <c r="D36" s="83"/>
      <c r="E36" s="83"/>
      <c r="F36" s="83"/>
      <c r="I36" s="13" t="s">
        <v>98</v>
      </c>
      <c r="J36" s="10">
        <f>SUM(J25:J35)</f>
        <v>-75000</v>
      </c>
    </row>
    <row r="37" spans="2:10" ht="15.75" thickTop="1" x14ac:dyDescent="0.25">
      <c r="B37" t="s">
        <v>89</v>
      </c>
      <c r="D37" s="83">
        <v>1000000</v>
      </c>
      <c r="E37" s="83"/>
      <c r="F37" s="83">
        <v>1000000</v>
      </c>
      <c r="H37"/>
    </row>
    <row r="38" spans="2:10" ht="15.75" thickBot="1" x14ac:dyDescent="0.3">
      <c r="B38" t="s">
        <v>90</v>
      </c>
      <c r="D38" s="83">
        <v>0</v>
      </c>
      <c r="E38" s="83"/>
      <c r="F38" s="83">
        <v>25000</v>
      </c>
      <c r="H38"/>
      <c r="I38" s="13" t="s">
        <v>97</v>
      </c>
      <c r="J38" s="18">
        <f>+J21+J36</f>
        <v>1244800</v>
      </c>
    </row>
    <row r="39" spans="2:10" ht="15.75" thickTop="1" x14ac:dyDescent="0.25">
      <c r="B39" t="s">
        <v>91</v>
      </c>
      <c r="D39" s="84">
        <v>746000</v>
      </c>
      <c r="E39" s="83"/>
      <c r="F39" s="84">
        <v>894800</v>
      </c>
      <c r="H39"/>
    </row>
    <row r="40" spans="2:10" x14ac:dyDescent="0.25">
      <c r="B40" t="s">
        <v>92</v>
      </c>
      <c r="D40" s="83">
        <f>SUM(D37:D39)</f>
        <v>1746000</v>
      </c>
      <c r="E40" s="83"/>
      <c r="F40" s="83">
        <f>SUM(F37:F39)</f>
        <v>1919800</v>
      </c>
      <c r="H40"/>
      <c r="I40" s="17" t="s">
        <v>99</v>
      </c>
      <c r="J40" s="73">
        <f>+F28</f>
        <v>10000</v>
      </c>
    </row>
    <row r="41" spans="2:10" x14ac:dyDescent="0.25">
      <c r="D41" s="83"/>
      <c r="E41" s="83"/>
      <c r="F41" s="83"/>
      <c r="H41"/>
      <c r="I41" s="17" t="s">
        <v>100</v>
      </c>
      <c r="J41" s="73">
        <f>+F31</f>
        <v>1180000</v>
      </c>
    </row>
    <row r="42" spans="2:10" ht="15.75" thickBot="1" x14ac:dyDescent="0.3">
      <c r="B42" s="24" t="s">
        <v>93</v>
      </c>
      <c r="C42" s="24"/>
      <c r="D42" s="98">
        <f>+D40+D34</f>
        <v>3035000</v>
      </c>
      <c r="E42" s="16"/>
      <c r="F42" s="98">
        <f>+F40+F34</f>
        <v>3184800</v>
      </c>
      <c r="H42"/>
      <c r="I42" s="17" t="s">
        <v>101</v>
      </c>
      <c r="J42" s="95">
        <f>SUM(J40:J41)</f>
        <v>1190000</v>
      </c>
    </row>
    <row r="43" spans="2:10" ht="13.9" customHeight="1" thickBot="1" x14ac:dyDescent="0.3">
      <c r="B43" t="s">
        <v>94</v>
      </c>
      <c r="D43" s="83">
        <f>+D21-D42</f>
        <v>0</v>
      </c>
      <c r="E43" s="83"/>
      <c r="F43" s="83">
        <f>+F21-F42</f>
        <v>0</v>
      </c>
      <c r="H43"/>
    </row>
    <row r="44" spans="2:10" ht="13.9" customHeight="1" thickBot="1" x14ac:dyDescent="0.3">
      <c r="D44" s="6"/>
      <c r="E44" s="7"/>
      <c r="F44" s="6"/>
      <c r="H44" s="24"/>
      <c r="I44" s="13" t="s">
        <v>102</v>
      </c>
      <c r="J44" s="97">
        <f>+J38/J42</f>
        <v>1.0460504201680672</v>
      </c>
    </row>
    <row r="45" spans="2:10" ht="13.9" customHeight="1" x14ac:dyDescent="0.25">
      <c r="D45" s="6"/>
      <c r="E45" s="7"/>
      <c r="F45" s="6"/>
      <c r="H45"/>
    </row>
    <row r="46" spans="2:10" x14ac:dyDescent="0.25">
      <c r="J46" s="17" t="s">
        <v>176</v>
      </c>
    </row>
    <row r="179" spans="4:6" x14ac:dyDescent="0.25">
      <c r="D179" s="8"/>
      <c r="E179" s="9"/>
      <c r="F179" s="9"/>
    </row>
    <row r="180" spans="4:6" x14ac:dyDescent="0.25">
      <c r="D180" s="8"/>
      <c r="E180" s="9"/>
      <c r="F180" s="9"/>
    </row>
    <row r="181" spans="4:6" x14ac:dyDescent="0.25">
      <c r="E181" s="9"/>
    </row>
    <row r="182" spans="4:6" x14ac:dyDescent="0.25">
      <c r="D182" s="8"/>
      <c r="E182" s="9"/>
      <c r="F182" s="9"/>
    </row>
    <row r="183" spans="4:6" x14ac:dyDescent="0.25">
      <c r="D183" s="8"/>
      <c r="E183" s="9"/>
      <c r="F183" s="9"/>
    </row>
    <row r="184" spans="4:6" x14ac:dyDescent="0.25">
      <c r="D184" s="8"/>
      <c r="E184" s="9"/>
      <c r="F184" s="9"/>
    </row>
    <row r="185" spans="4:6" x14ac:dyDescent="0.25">
      <c r="D185" s="8"/>
      <c r="E185" s="9"/>
      <c r="F185" s="9"/>
    </row>
    <row r="186" spans="4:6" x14ac:dyDescent="0.25">
      <c r="D186" s="8"/>
      <c r="E186" s="9"/>
      <c r="F186" s="9"/>
    </row>
    <row r="187" spans="4:6" x14ac:dyDescent="0.25">
      <c r="D187" s="8"/>
      <c r="E187" s="9"/>
      <c r="F187" s="9"/>
    </row>
    <row r="188" spans="4:6" x14ac:dyDescent="0.25">
      <c r="D188" s="8"/>
      <c r="E188" s="9"/>
      <c r="F188" s="9"/>
    </row>
    <row r="189" spans="4:6" x14ac:dyDescent="0.25">
      <c r="D189" s="8"/>
      <c r="E189" s="9"/>
      <c r="F189" s="9"/>
    </row>
    <row r="190" spans="4:6" x14ac:dyDescent="0.25">
      <c r="D190" s="8"/>
      <c r="E190" s="9"/>
      <c r="F190" s="9"/>
    </row>
    <row r="191" spans="4:6" x14ac:dyDescent="0.25">
      <c r="D191" s="8"/>
      <c r="E191" s="9"/>
      <c r="F191" s="9"/>
    </row>
    <row r="192" spans="4:6" x14ac:dyDescent="0.25">
      <c r="D192" s="8"/>
      <c r="E192" s="9"/>
      <c r="F192" s="9"/>
    </row>
    <row r="193" spans="4:6" x14ac:dyDescent="0.25">
      <c r="D193" s="8"/>
      <c r="E193" s="9"/>
      <c r="F193" s="9"/>
    </row>
    <row r="194" spans="4:6" x14ac:dyDescent="0.25">
      <c r="D194" s="8"/>
      <c r="E194" s="9"/>
      <c r="F194" s="9"/>
    </row>
    <row r="195" spans="4:6" x14ac:dyDescent="0.25">
      <c r="D195" s="8"/>
      <c r="E195" s="9"/>
      <c r="F195" s="9"/>
    </row>
    <row r="196" spans="4:6" x14ac:dyDescent="0.25">
      <c r="D196" s="8"/>
      <c r="E196" s="9"/>
      <c r="F196" s="9"/>
    </row>
    <row r="197" spans="4:6" x14ac:dyDescent="0.25">
      <c r="D197" s="8"/>
      <c r="E197" s="9"/>
      <c r="F197" s="9"/>
    </row>
    <row r="198" spans="4:6" x14ac:dyDescent="0.25">
      <c r="D198" s="8"/>
      <c r="E198" s="9"/>
      <c r="F198" s="9"/>
    </row>
    <row r="199" spans="4:6" x14ac:dyDescent="0.25">
      <c r="D199" s="8"/>
      <c r="E199" s="9"/>
      <c r="F199" s="9"/>
    </row>
    <row r="200" spans="4:6" x14ac:dyDescent="0.25">
      <c r="D200" s="8"/>
      <c r="E200" s="9"/>
      <c r="F200" s="9"/>
    </row>
    <row r="201" spans="4:6" x14ac:dyDescent="0.25">
      <c r="D201" s="8"/>
      <c r="E201" s="9"/>
      <c r="F201" s="9"/>
    </row>
    <row r="202" spans="4:6" x14ac:dyDescent="0.25">
      <c r="D202" s="8"/>
      <c r="E202" s="9"/>
      <c r="F202" s="9"/>
    </row>
    <row r="203" spans="4:6" x14ac:dyDescent="0.25">
      <c r="D203" s="8"/>
      <c r="E203" s="9"/>
      <c r="F203" s="9"/>
    </row>
    <row r="204" spans="4:6" x14ac:dyDescent="0.25">
      <c r="D204" s="8"/>
      <c r="E204" s="9"/>
      <c r="F204" s="9"/>
    </row>
    <row r="205" spans="4:6" x14ac:dyDescent="0.25">
      <c r="D205" s="8"/>
      <c r="E205" s="9"/>
      <c r="F205" s="9"/>
    </row>
    <row r="206" spans="4:6" x14ac:dyDescent="0.25">
      <c r="D206" s="8"/>
      <c r="E206" s="9"/>
      <c r="F206" s="9"/>
    </row>
    <row r="207" spans="4:6" x14ac:dyDescent="0.25">
      <c r="D207" s="8"/>
      <c r="E207" s="9"/>
      <c r="F207" s="9"/>
    </row>
    <row r="208" spans="4:6" x14ac:dyDescent="0.25">
      <c r="D208" s="8"/>
      <c r="E208" s="9"/>
      <c r="F208" s="9"/>
    </row>
    <row r="209" spans="4:6" x14ac:dyDescent="0.25">
      <c r="D209" s="8"/>
      <c r="E209" s="9"/>
      <c r="F209" s="9"/>
    </row>
    <row r="210" spans="4:6" x14ac:dyDescent="0.25">
      <c r="D210" s="8"/>
      <c r="E210" s="9"/>
      <c r="F210" s="9"/>
    </row>
    <row r="211" spans="4:6" x14ac:dyDescent="0.25">
      <c r="D211" s="8"/>
      <c r="E211" s="9"/>
      <c r="F211" s="9"/>
    </row>
    <row r="212" spans="4:6" x14ac:dyDescent="0.25">
      <c r="D212" s="8"/>
      <c r="E212" s="9"/>
      <c r="F212" s="9"/>
    </row>
    <row r="213" spans="4:6" x14ac:dyDescent="0.25">
      <c r="D213" s="9"/>
      <c r="E213" s="9"/>
      <c r="F213" s="9"/>
    </row>
    <row r="214" spans="4:6" x14ac:dyDescent="0.25">
      <c r="D214" s="9"/>
      <c r="E214" s="9"/>
      <c r="F214" s="9"/>
    </row>
    <row r="215" spans="4:6" x14ac:dyDescent="0.25">
      <c r="D215" s="9"/>
      <c r="E215" s="9"/>
      <c r="F215" s="9"/>
    </row>
    <row r="216" spans="4:6" x14ac:dyDescent="0.25">
      <c r="D216" s="9"/>
      <c r="E216" s="9"/>
      <c r="F216" s="9"/>
    </row>
    <row r="217" spans="4:6" x14ac:dyDescent="0.25">
      <c r="D217" s="9"/>
      <c r="E217" s="9"/>
      <c r="F217" s="9"/>
    </row>
    <row r="218" spans="4:6" x14ac:dyDescent="0.25">
      <c r="D218" s="9"/>
      <c r="E218" s="9"/>
      <c r="F218" s="9"/>
    </row>
    <row r="219" spans="4:6" x14ac:dyDescent="0.25">
      <c r="D219" s="9"/>
      <c r="E219" s="9"/>
      <c r="F219" s="9"/>
    </row>
    <row r="220" spans="4:6" x14ac:dyDescent="0.25">
      <c r="D220" s="9"/>
      <c r="E220" s="9"/>
      <c r="F220" s="9"/>
    </row>
    <row r="221" spans="4:6" x14ac:dyDescent="0.25">
      <c r="D221" s="9"/>
      <c r="E221" s="9"/>
      <c r="F221" s="9"/>
    </row>
    <row r="222" spans="4:6" x14ac:dyDescent="0.25">
      <c r="D222" s="9"/>
      <c r="E222" s="9"/>
      <c r="F222" s="9"/>
    </row>
    <row r="223" spans="4:6" x14ac:dyDescent="0.25">
      <c r="D223" s="9"/>
      <c r="E223" s="9"/>
      <c r="F223" s="9"/>
    </row>
    <row r="224" spans="4:6" x14ac:dyDescent="0.25">
      <c r="D224" s="9"/>
      <c r="E224" s="9"/>
      <c r="F224" s="9"/>
    </row>
    <row r="225" spans="4:6" x14ac:dyDescent="0.25">
      <c r="D225" s="9"/>
      <c r="E225" s="9"/>
      <c r="F225" s="9"/>
    </row>
    <row r="226" spans="4:6" x14ac:dyDescent="0.25">
      <c r="D226" s="9"/>
      <c r="E226" s="9"/>
      <c r="F226" s="9"/>
    </row>
    <row r="227" spans="4:6" x14ac:dyDescent="0.25">
      <c r="D227" s="9"/>
      <c r="E227" s="9"/>
      <c r="F227" s="9"/>
    </row>
    <row r="228" spans="4:6" x14ac:dyDescent="0.25">
      <c r="D228" s="9"/>
      <c r="E228" s="9"/>
      <c r="F228" s="9"/>
    </row>
    <row r="229" spans="4:6" x14ac:dyDescent="0.25">
      <c r="D229" s="9"/>
      <c r="E229" s="9"/>
      <c r="F229" s="9"/>
    </row>
    <row r="230" spans="4:6" x14ac:dyDescent="0.25">
      <c r="D230" s="9"/>
      <c r="E230" s="9"/>
      <c r="F230" s="9"/>
    </row>
    <row r="231" spans="4:6" x14ac:dyDescent="0.25">
      <c r="D231" s="9"/>
      <c r="E231" s="9"/>
      <c r="F231" s="9"/>
    </row>
    <row r="232" spans="4:6" x14ac:dyDescent="0.25">
      <c r="D232" s="9"/>
      <c r="E232" s="9"/>
      <c r="F232" s="9"/>
    </row>
    <row r="233" spans="4:6" x14ac:dyDescent="0.25">
      <c r="D233" s="9"/>
      <c r="E233" s="9"/>
      <c r="F233" s="9"/>
    </row>
    <row r="234" spans="4:6" x14ac:dyDescent="0.25">
      <c r="D234" s="9"/>
      <c r="E234" s="9"/>
      <c r="F234" s="9"/>
    </row>
    <row r="235" spans="4:6" x14ac:dyDescent="0.25">
      <c r="D235" s="9"/>
      <c r="E235" s="9"/>
      <c r="F235" s="9"/>
    </row>
    <row r="236" spans="4:6" x14ac:dyDescent="0.25">
      <c r="D236" s="9"/>
      <c r="E236" s="9"/>
      <c r="F236" s="9"/>
    </row>
    <row r="237" spans="4:6" x14ac:dyDescent="0.25">
      <c r="D237" s="9"/>
      <c r="E237" s="9"/>
      <c r="F237" s="9"/>
    </row>
    <row r="238" spans="4:6" x14ac:dyDescent="0.25">
      <c r="D238" s="9"/>
      <c r="E238" s="9"/>
      <c r="F238" s="9"/>
    </row>
    <row r="239" spans="4:6" x14ac:dyDescent="0.25">
      <c r="D239" s="9"/>
      <c r="E239" s="9"/>
      <c r="F239" s="9"/>
    </row>
    <row r="240" spans="4:6" x14ac:dyDescent="0.25">
      <c r="D240" s="9"/>
      <c r="E240" s="9"/>
      <c r="F240" s="9"/>
    </row>
    <row r="241" spans="4:6" x14ac:dyDescent="0.25">
      <c r="D241" s="9"/>
      <c r="E241" s="9"/>
      <c r="F241" s="9"/>
    </row>
    <row r="242" spans="4:6" x14ac:dyDescent="0.25">
      <c r="D242" s="9"/>
      <c r="E242" s="9"/>
      <c r="F242" s="9"/>
    </row>
    <row r="243" spans="4:6" x14ac:dyDescent="0.25">
      <c r="D243" s="9"/>
      <c r="E243" s="9"/>
      <c r="F243" s="9"/>
    </row>
    <row r="244" spans="4:6" x14ac:dyDescent="0.25">
      <c r="D244" s="9"/>
      <c r="E244" s="9"/>
      <c r="F244" s="9"/>
    </row>
    <row r="245" spans="4:6" x14ac:dyDescent="0.25">
      <c r="D245" s="9"/>
      <c r="E245" s="9"/>
      <c r="F245" s="9"/>
    </row>
    <row r="246" spans="4:6" x14ac:dyDescent="0.25">
      <c r="D246" s="9"/>
      <c r="E246" s="9"/>
      <c r="F246" s="9"/>
    </row>
    <row r="247" spans="4:6" x14ac:dyDescent="0.25">
      <c r="D247" s="9"/>
      <c r="E247" s="9"/>
      <c r="F247" s="9"/>
    </row>
    <row r="248" spans="4:6" x14ac:dyDescent="0.25">
      <c r="D248" s="9"/>
      <c r="E248" s="9"/>
      <c r="F248" s="9"/>
    </row>
    <row r="249" spans="4:6" x14ac:dyDescent="0.25">
      <c r="D249" s="9"/>
      <c r="E249" s="9"/>
      <c r="F249" s="9"/>
    </row>
    <row r="250" spans="4:6" x14ac:dyDescent="0.25">
      <c r="D250" s="9"/>
      <c r="E250" s="9"/>
      <c r="F250" s="9"/>
    </row>
    <row r="251" spans="4:6" x14ac:dyDescent="0.25">
      <c r="D251" s="9"/>
      <c r="E251" s="9"/>
      <c r="F251" s="9"/>
    </row>
    <row r="252" spans="4:6" x14ac:dyDescent="0.25">
      <c r="D252" s="9"/>
      <c r="E252" s="9"/>
      <c r="F252" s="9"/>
    </row>
    <row r="253" spans="4:6" x14ac:dyDescent="0.25">
      <c r="D253" s="9"/>
      <c r="E253" s="9"/>
      <c r="F253" s="9"/>
    </row>
    <row r="254" spans="4:6" x14ac:dyDescent="0.25">
      <c r="D254" s="9"/>
      <c r="E254" s="9"/>
      <c r="F254" s="9"/>
    </row>
    <row r="255" spans="4:6" x14ac:dyDescent="0.25">
      <c r="D255" s="9"/>
      <c r="E255" s="9"/>
      <c r="F255" s="9"/>
    </row>
    <row r="256" spans="4:6" x14ac:dyDescent="0.25">
      <c r="D256" s="9"/>
      <c r="E256" s="9"/>
      <c r="F256" s="9"/>
    </row>
    <row r="257" spans="4:6" x14ac:dyDescent="0.25">
      <c r="D257" s="9"/>
      <c r="E257" s="9"/>
      <c r="F257" s="9"/>
    </row>
    <row r="258" spans="4:6" x14ac:dyDescent="0.25">
      <c r="D258" s="9"/>
      <c r="E258" s="9"/>
      <c r="F258" s="9"/>
    </row>
    <row r="259" spans="4:6" x14ac:dyDescent="0.25">
      <c r="D259" s="9"/>
      <c r="E259" s="9"/>
      <c r="F259" s="9"/>
    </row>
    <row r="260" spans="4:6" x14ac:dyDescent="0.25">
      <c r="D260" s="9"/>
      <c r="E260" s="9"/>
      <c r="F260" s="9"/>
    </row>
    <row r="261" spans="4:6" x14ac:dyDescent="0.25">
      <c r="D261" s="9"/>
      <c r="E261" s="9"/>
      <c r="F261" s="9"/>
    </row>
    <row r="262" spans="4:6" x14ac:dyDescent="0.25">
      <c r="D262" s="9"/>
      <c r="E262" s="9"/>
      <c r="F262" s="9"/>
    </row>
    <row r="263" spans="4:6" x14ac:dyDescent="0.25">
      <c r="D263" s="9"/>
      <c r="E263" s="9"/>
      <c r="F263" s="9"/>
    </row>
    <row r="264" spans="4:6" x14ac:dyDescent="0.25">
      <c r="D264" s="9"/>
      <c r="E264" s="9"/>
      <c r="F264" s="9"/>
    </row>
    <row r="265" spans="4:6" x14ac:dyDescent="0.25">
      <c r="D265" s="9"/>
      <c r="E265" s="9"/>
      <c r="F265" s="9"/>
    </row>
    <row r="266" spans="4:6" x14ac:dyDescent="0.25">
      <c r="D266" s="9"/>
      <c r="E266" s="9"/>
      <c r="F266" s="9"/>
    </row>
    <row r="267" spans="4:6" x14ac:dyDescent="0.25">
      <c r="D267" s="9"/>
      <c r="E267" s="9"/>
      <c r="F267" s="9"/>
    </row>
    <row r="268" spans="4:6" x14ac:dyDescent="0.25">
      <c r="D268" s="9"/>
      <c r="E268" s="9"/>
      <c r="F268" s="9"/>
    </row>
    <row r="269" spans="4:6" x14ac:dyDescent="0.25">
      <c r="D269" s="9"/>
      <c r="E269" s="9"/>
      <c r="F269" s="9"/>
    </row>
    <row r="270" spans="4:6" x14ac:dyDescent="0.25">
      <c r="D270" s="9"/>
      <c r="E270" s="9"/>
      <c r="F270" s="9"/>
    </row>
    <row r="271" spans="4:6" x14ac:dyDescent="0.25">
      <c r="D271" s="9"/>
      <c r="E271" s="9"/>
      <c r="F271" s="9"/>
    </row>
    <row r="272" spans="4:6" x14ac:dyDescent="0.25">
      <c r="D272" s="9"/>
      <c r="E272" s="9"/>
      <c r="F272" s="9"/>
    </row>
    <row r="273" spans="4:6" x14ac:dyDescent="0.25">
      <c r="D273" s="9"/>
      <c r="E273" s="9"/>
      <c r="F273" s="9"/>
    </row>
    <row r="274" spans="4:6" x14ac:dyDescent="0.25">
      <c r="D274" s="9"/>
      <c r="E274" s="9"/>
      <c r="F274" s="9"/>
    </row>
    <row r="275" spans="4:6" x14ac:dyDescent="0.25">
      <c r="D275" s="9"/>
      <c r="E275" s="9"/>
      <c r="F275" s="9"/>
    </row>
    <row r="276" spans="4:6" x14ac:dyDescent="0.25">
      <c r="D276" s="9"/>
      <c r="E276" s="9"/>
      <c r="F276" s="9"/>
    </row>
    <row r="277" spans="4:6" x14ac:dyDescent="0.25">
      <c r="D277" s="9"/>
      <c r="E277" s="9"/>
      <c r="F277" s="9"/>
    </row>
    <row r="278" spans="4:6" x14ac:dyDescent="0.25">
      <c r="D278" s="9"/>
      <c r="E278" s="9"/>
      <c r="F278" s="9"/>
    </row>
    <row r="279" spans="4:6" x14ac:dyDescent="0.25">
      <c r="D279" s="9"/>
      <c r="E279" s="9"/>
      <c r="F279" s="9"/>
    </row>
    <row r="280" spans="4:6" x14ac:dyDescent="0.25">
      <c r="D280" s="9"/>
      <c r="E280" s="9"/>
      <c r="F280" s="9"/>
    </row>
    <row r="281" spans="4:6" x14ac:dyDescent="0.25">
      <c r="D281" s="9"/>
      <c r="E281" s="9"/>
      <c r="F281" s="9"/>
    </row>
    <row r="282" spans="4:6" x14ac:dyDescent="0.25">
      <c r="D282" s="9"/>
      <c r="E282" s="9"/>
      <c r="F282" s="9"/>
    </row>
    <row r="283" spans="4:6" x14ac:dyDescent="0.25">
      <c r="D283" s="9"/>
      <c r="E283" s="9"/>
      <c r="F283" s="9"/>
    </row>
    <row r="284" spans="4:6" x14ac:dyDescent="0.25">
      <c r="D284" s="9"/>
      <c r="E284" s="9"/>
      <c r="F284" s="9"/>
    </row>
    <row r="285" spans="4:6" x14ac:dyDescent="0.25">
      <c r="D285" s="9"/>
      <c r="E285" s="9"/>
      <c r="F285" s="9"/>
    </row>
    <row r="286" spans="4:6" x14ac:dyDescent="0.25">
      <c r="D286" s="9"/>
      <c r="E286" s="9"/>
      <c r="F286" s="9"/>
    </row>
    <row r="287" spans="4:6" x14ac:dyDescent="0.25">
      <c r="D287" s="9"/>
      <c r="E287" s="9"/>
      <c r="F287" s="9"/>
    </row>
    <row r="288" spans="4:6" x14ac:dyDescent="0.25">
      <c r="D288" s="9"/>
      <c r="E288" s="9"/>
      <c r="F288" s="9"/>
    </row>
    <row r="289" spans="4:6" x14ac:dyDescent="0.25">
      <c r="D289" s="9"/>
      <c r="E289" s="9"/>
      <c r="F289" s="9"/>
    </row>
    <row r="290" spans="4:6" x14ac:dyDescent="0.25">
      <c r="D290" s="9"/>
      <c r="E290" s="9"/>
      <c r="F290" s="9"/>
    </row>
    <row r="291" spans="4:6" x14ac:dyDescent="0.25">
      <c r="D291" s="9"/>
      <c r="E291" s="9"/>
      <c r="F291" s="9"/>
    </row>
    <row r="292" spans="4:6" x14ac:dyDescent="0.25">
      <c r="D292" s="9"/>
      <c r="E292" s="9"/>
      <c r="F292" s="9"/>
    </row>
    <row r="293" spans="4:6" x14ac:dyDescent="0.25">
      <c r="D293" s="9"/>
      <c r="E293" s="9"/>
      <c r="F293" s="9"/>
    </row>
    <row r="294" spans="4:6" x14ac:dyDescent="0.25">
      <c r="D294" s="9"/>
      <c r="E294" s="9"/>
      <c r="F294" s="9"/>
    </row>
    <row r="295" spans="4:6" x14ac:dyDescent="0.25">
      <c r="D295" s="9"/>
      <c r="E295" s="9"/>
      <c r="F295" s="9"/>
    </row>
    <row r="296" spans="4:6" x14ac:dyDescent="0.25">
      <c r="D296" s="9"/>
      <c r="E296" s="9"/>
      <c r="F296" s="9"/>
    </row>
    <row r="297" spans="4:6" x14ac:dyDescent="0.25">
      <c r="D297" s="9"/>
      <c r="E297" s="9"/>
      <c r="F297" s="9"/>
    </row>
    <row r="298" spans="4:6" x14ac:dyDescent="0.25">
      <c r="D298" s="9"/>
      <c r="E298" s="9"/>
      <c r="F298" s="9"/>
    </row>
    <row r="299" spans="4:6" x14ac:dyDescent="0.25">
      <c r="D299" s="9"/>
      <c r="E299" s="9"/>
      <c r="F299" s="9"/>
    </row>
    <row r="300" spans="4:6" x14ac:dyDescent="0.25">
      <c r="D300" s="9"/>
      <c r="E300" s="9"/>
      <c r="F300" s="9"/>
    </row>
    <row r="301" spans="4:6" x14ac:dyDescent="0.25">
      <c r="D301" s="9"/>
      <c r="E301" s="9"/>
      <c r="F301" s="9"/>
    </row>
    <row r="302" spans="4:6" x14ac:dyDescent="0.25">
      <c r="D302" s="9"/>
      <c r="E302" s="9"/>
      <c r="F302" s="9"/>
    </row>
    <row r="303" spans="4:6" x14ac:dyDescent="0.25">
      <c r="D303" s="9"/>
      <c r="E303" s="9"/>
      <c r="F303" s="9"/>
    </row>
    <row r="304" spans="4:6" x14ac:dyDescent="0.25">
      <c r="D304" s="9"/>
      <c r="E304" s="9"/>
      <c r="F304" s="9"/>
    </row>
    <row r="305" spans="4:6" x14ac:dyDescent="0.25">
      <c r="D305" s="9"/>
      <c r="E305" s="9"/>
      <c r="F305" s="9"/>
    </row>
    <row r="306" spans="4:6" x14ac:dyDescent="0.25">
      <c r="D306" s="9"/>
      <c r="E306" s="9"/>
      <c r="F306" s="9"/>
    </row>
    <row r="307" spans="4:6" x14ac:dyDescent="0.25">
      <c r="D307" s="9"/>
      <c r="E307" s="9"/>
      <c r="F307" s="9"/>
    </row>
    <row r="308" spans="4:6" x14ac:dyDescent="0.25">
      <c r="D308" s="9"/>
      <c r="E308" s="9"/>
      <c r="F308" s="9"/>
    </row>
    <row r="309" spans="4:6" x14ac:dyDescent="0.25">
      <c r="D309" s="9"/>
      <c r="E309" s="9"/>
      <c r="F309" s="9"/>
    </row>
    <row r="310" spans="4:6" x14ac:dyDescent="0.25">
      <c r="D310" s="9"/>
      <c r="E310" s="9"/>
      <c r="F310" s="9"/>
    </row>
    <row r="311" spans="4:6" x14ac:dyDescent="0.25">
      <c r="D311" s="9"/>
      <c r="E311" s="9"/>
      <c r="F311" s="9"/>
    </row>
    <row r="312" spans="4:6" x14ac:dyDescent="0.25">
      <c r="D312" s="9"/>
      <c r="E312" s="9"/>
      <c r="F312" s="9"/>
    </row>
    <row r="313" spans="4:6" x14ac:dyDescent="0.25">
      <c r="D313" s="9"/>
      <c r="E313" s="9"/>
      <c r="F313" s="9"/>
    </row>
    <row r="314" spans="4:6" x14ac:dyDescent="0.25">
      <c r="D314" s="9"/>
      <c r="E314" s="9"/>
      <c r="F314" s="9"/>
    </row>
    <row r="315" spans="4:6" x14ac:dyDescent="0.25">
      <c r="D315" s="9"/>
      <c r="E315" s="9"/>
      <c r="F315" s="9"/>
    </row>
    <row r="316" spans="4:6" x14ac:dyDescent="0.25">
      <c r="D316" s="9"/>
      <c r="E316" s="9"/>
      <c r="F316" s="9"/>
    </row>
    <row r="317" spans="4:6" x14ac:dyDescent="0.25">
      <c r="D317" s="9"/>
      <c r="E317" s="9"/>
      <c r="F317" s="9"/>
    </row>
    <row r="318" spans="4:6" x14ac:dyDescent="0.25">
      <c r="D318" s="9"/>
      <c r="E318" s="9"/>
      <c r="F318" s="9"/>
    </row>
    <row r="319" spans="4:6" x14ac:dyDescent="0.25">
      <c r="D319" s="9"/>
      <c r="E319" s="9"/>
      <c r="F319" s="9"/>
    </row>
    <row r="320" spans="4:6" x14ac:dyDescent="0.25">
      <c r="D320" s="9"/>
      <c r="E320" s="9"/>
      <c r="F320" s="9"/>
    </row>
    <row r="321" spans="4:6" x14ac:dyDescent="0.25">
      <c r="D321" s="9"/>
      <c r="E321" s="9"/>
      <c r="F321" s="9"/>
    </row>
    <row r="322" spans="4:6" x14ac:dyDescent="0.25">
      <c r="D322" s="9"/>
      <c r="E322" s="9"/>
      <c r="F322" s="9"/>
    </row>
    <row r="323" spans="4:6" x14ac:dyDescent="0.25">
      <c r="D323" s="9"/>
      <c r="E323" s="9"/>
      <c r="F323" s="9"/>
    </row>
    <row r="324" spans="4:6" x14ac:dyDescent="0.25">
      <c r="D324" s="9"/>
      <c r="E324" s="9"/>
      <c r="F324" s="9"/>
    </row>
    <row r="325" spans="4:6" x14ac:dyDescent="0.25">
      <c r="D325" s="9"/>
      <c r="E325" s="9"/>
      <c r="F325" s="9"/>
    </row>
    <row r="326" spans="4:6" x14ac:dyDescent="0.25">
      <c r="D326" s="9"/>
      <c r="E326" s="9"/>
      <c r="F326" s="9"/>
    </row>
    <row r="327" spans="4:6" x14ac:dyDescent="0.25">
      <c r="D327" s="9"/>
      <c r="E327" s="9"/>
      <c r="F327" s="9"/>
    </row>
    <row r="328" spans="4:6" x14ac:dyDescent="0.25">
      <c r="D328" s="9"/>
      <c r="E328" s="9"/>
      <c r="F328" s="9"/>
    </row>
    <row r="329" spans="4:6" x14ac:dyDescent="0.25">
      <c r="D329" s="9"/>
      <c r="E329" s="9"/>
      <c r="F329" s="9"/>
    </row>
    <row r="330" spans="4:6" x14ac:dyDescent="0.25">
      <c r="D330" s="9"/>
      <c r="E330" s="9"/>
      <c r="F330" s="9"/>
    </row>
    <row r="331" spans="4:6" x14ac:dyDescent="0.25">
      <c r="D331" s="9"/>
      <c r="E331" s="9"/>
      <c r="F331" s="9"/>
    </row>
    <row r="332" spans="4:6" x14ac:dyDescent="0.25">
      <c r="D332" s="9"/>
      <c r="E332" s="9"/>
      <c r="F332" s="9"/>
    </row>
    <row r="333" spans="4:6" x14ac:dyDescent="0.25">
      <c r="D333" s="9"/>
      <c r="E333" s="9"/>
      <c r="F333" s="9"/>
    </row>
    <row r="334" spans="4:6" x14ac:dyDescent="0.25">
      <c r="D334" s="9"/>
      <c r="E334" s="9"/>
      <c r="F334" s="9"/>
    </row>
    <row r="335" spans="4:6" x14ac:dyDescent="0.25">
      <c r="D335" s="9"/>
      <c r="E335" s="9"/>
      <c r="F335" s="9"/>
    </row>
    <row r="336" spans="4:6" x14ac:dyDescent="0.25">
      <c r="D336" s="9"/>
      <c r="E336" s="9"/>
      <c r="F336" s="9"/>
    </row>
    <row r="337" spans="4:6" x14ac:dyDescent="0.25">
      <c r="D337" s="9"/>
      <c r="E337" s="9"/>
      <c r="F337" s="9"/>
    </row>
    <row r="338" spans="4:6" x14ac:dyDescent="0.25">
      <c r="D338" s="9"/>
      <c r="E338" s="9"/>
      <c r="F338" s="9"/>
    </row>
    <row r="339" spans="4:6" x14ac:dyDescent="0.25">
      <c r="D339" s="9"/>
      <c r="E339" s="9"/>
      <c r="F339" s="9"/>
    </row>
    <row r="340" spans="4:6" x14ac:dyDescent="0.25">
      <c r="D340" s="9"/>
      <c r="E340" s="9"/>
      <c r="F340" s="9"/>
    </row>
    <row r="341" spans="4:6" x14ac:dyDescent="0.25">
      <c r="D341" s="9"/>
      <c r="E341" s="9"/>
      <c r="F341" s="9"/>
    </row>
    <row r="342" spans="4:6" x14ac:dyDescent="0.25">
      <c r="D342" s="9"/>
      <c r="E342" s="9"/>
      <c r="F342" s="9"/>
    </row>
    <row r="343" spans="4:6" x14ac:dyDescent="0.25">
      <c r="D343" s="9"/>
      <c r="E343" s="9"/>
      <c r="F343" s="9"/>
    </row>
    <row r="344" spans="4:6" x14ac:dyDescent="0.25">
      <c r="D344" s="9"/>
      <c r="E344" s="9"/>
      <c r="F344" s="9"/>
    </row>
    <row r="345" spans="4:6" x14ac:dyDescent="0.25">
      <c r="D345" s="9"/>
      <c r="E345" s="9"/>
      <c r="F345" s="9"/>
    </row>
    <row r="346" spans="4:6" x14ac:dyDescent="0.25">
      <c r="D346" s="9"/>
      <c r="E346" s="9"/>
      <c r="F346" s="9"/>
    </row>
    <row r="347" spans="4:6" x14ac:dyDescent="0.25">
      <c r="D347" s="9"/>
      <c r="E347" s="9"/>
      <c r="F347" s="9"/>
    </row>
    <row r="348" spans="4:6" x14ac:dyDescent="0.25">
      <c r="D348" s="9"/>
      <c r="E348" s="9"/>
      <c r="F348" s="9"/>
    </row>
    <row r="349" spans="4:6" x14ac:dyDescent="0.25">
      <c r="D349" s="9"/>
      <c r="E349" s="9"/>
      <c r="F349" s="9"/>
    </row>
    <row r="350" spans="4:6" x14ac:dyDescent="0.25">
      <c r="D350" s="9"/>
      <c r="E350" s="9"/>
      <c r="F350" s="9"/>
    </row>
    <row r="351" spans="4:6" x14ac:dyDescent="0.25">
      <c r="D351" s="9"/>
      <c r="E351" s="9"/>
      <c r="F351" s="9"/>
    </row>
    <row r="352" spans="4:6" x14ac:dyDescent="0.25">
      <c r="D352" s="9"/>
      <c r="E352" s="9"/>
      <c r="F352" s="9"/>
    </row>
    <row r="353" spans="4:6" x14ac:dyDescent="0.25">
      <c r="D353" s="9"/>
      <c r="E353" s="9"/>
      <c r="F353" s="9"/>
    </row>
    <row r="354" spans="4:6" x14ac:dyDescent="0.25">
      <c r="D354" s="9"/>
      <c r="E354" s="9"/>
      <c r="F354" s="9"/>
    </row>
    <row r="355" spans="4:6" x14ac:dyDescent="0.25">
      <c r="D355" s="9"/>
      <c r="E355" s="9"/>
      <c r="F355" s="9"/>
    </row>
    <row r="356" spans="4:6" x14ac:dyDescent="0.25">
      <c r="D356" s="9"/>
      <c r="E356" s="9"/>
      <c r="F356" s="9"/>
    </row>
    <row r="357" spans="4:6" x14ac:dyDescent="0.25">
      <c r="D357" s="9"/>
      <c r="E357" s="9"/>
      <c r="F357" s="9"/>
    </row>
    <row r="358" spans="4:6" x14ac:dyDescent="0.25">
      <c r="D358" s="9"/>
      <c r="E358" s="9"/>
      <c r="F358" s="9"/>
    </row>
    <row r="359" spans="4:6" x14ac:dyDescent="0.25">
      <c r="D359" s="9"/>
      <c r="E359" s="9"/>
      <c r="F359" s="9"/>
    </row>
    <row r="360" spans="4:6" x14ac:dyDescent="0.25">
      <c r="D360" s="9"/>
      <c r="E360" s="9"/>
      <c r="F360" s="9"/>
    </row>
    <row r="361" spans="4:6" x14ac:dyDescent="0.25">
      <c r="D361" s="9"/>
      <c r="E361" s="9"/>
      <c r="F361" s="9"/>
    </row>
    <row r="362" spans="4:6" x14ac:dyDescent="0.25">
      <c r="D362" s="9"/>
      <c r="E362" s="9"/>
      <c r="F362" s="9"/>
    </row>
    <row r="363" spans="4:6" x14ac:dyDescent="0.25">
      <c r="D363" s="9"/>
      <c r="E363" s="9"/>
      <c r="F363" s="9"/>
    </row>
    <row r="364" spans="4:6" x14ac:dyDescent="0.25">
      <c r="D364" s="9"/>
      <c r="E364" s="9"/>
      <c r="F364" s="9"/>
    </row>
    <row r="365" spans="4:6" x14ac:dyDescent="0.25">
      <c r="D365" s="9"/>
      <c r="E365" s="9"/>
      <c r="F365" s="9"/>
    </row>
    <row r="366" spans="4:6" x14ac:dyDescent="0.25">
      <c r="D366" s="9"/>
      <c r="E366" s="9"/>
      <c r="F366" s="9"/>
    </row>
    <row r="367" spans="4:6" x14ac:dyDescent="0.25">
      <c r="D367" s="9"/>
      <c r="E367" s="9"/>
      <c r="F367" s="9"/>
    </row>
    <row r="368" spans="4:6" x14ac:dyDescent="0.25">
      <c r="D368" s="9"/>
      <c r="E368" s="9"/>
      <c r="F368" s="9"/>
    </row>
    <row r="369" spans="4:6" x14ac:dyDescent="0.25">
      <c r="D369" s="9"/>
      <c r="E369" s="9"/>
      <c r="F369" s="9"/>
    </row>
    <row r="370" spans="4:6" x14ac:dyDescent="0.25">
      <c r="D370" s="9"/>
      <c r="E370" s="9"/>
      <c r="F370" s="9"/>
    </row>
    <row r="371" spans="4:6" x14ac:dyDescent="0.25">
      <c r="D371" s="9"/>
      <c r="E371" s="9"/>
      <c r="F371" s="9"/>
    </row>
    <row r="372" spans="4:6" x14ac:dyDescent="0.25">
      <c r="D372" s="9"/>
      <c r="E372" s="9"/>
      <c r="F372" s="9"/>
    </row>
    <row r="373" spans="4:6" x14ac:dyDescent="0.25">
      <c r="D373" s="9"/>
      <c r="E373" s="9"/>
      <c r="F373" s="9"/>
    </row>
    <row r="374" spans="4:6" x14ac:dyDescent="0.25">
      <c r="D374" s="9"/>
      <c r="E374" s="9"/>
      <c r="F374" s="9"/>
    </row>
    <row r="375" spans="4:6" x14ac:dyDescent="0.25">
      <c r="D375" s="9"/>
      <c r="E375" s="9"/>
      <c r="F375" s="9"/>
    </row>
    <row r="376" spans="4:6" x14ac:dyDescent="0.25">
      <c r="D376" s="9"/>
      <c r="E376" s="9"/>
      <c r="F376" s="9"/>
    </row>
    <row r="377" spans="4:6" x14ac:dyDescent="0.25">
      <c r="D377" s="9"/>
      <c r="E377" s="9"/>
      <c r="F377" s="9"/>
    </row>
    <row r="378" spans="4:6" x14ac:dyDescent="0.25">
      <c r="D378" s="9"/>
      <c r="E378" s="9"/>
      <c r="F378" s="9"/>
    </row>
    <row r="379" spans="4:6" x14ac:dyDescent="0.25">
      <c r="D379" s="9"/>
      <c r="E379" s="9"/>
      <c r="F379" s="9"/>
    </row>
    <row r="380" spans="4:6" x14ac:dyDescent="0.25">
      <c r="D380" s="9"/>
      <c r="E380" s="9"/>
      <c r="F380" s="9"/>
    </row>
    <row r="381" spans="4:6" x14ac:dyDescent="0.25">
      <c r="D381" s="9"/>
      <c r="E381" s="9"/>
      <c r="F381" s="9"/>
    </row>
    <row r="382" spans="4:6" x14ac:dyDescent="0.25">
      <c r="D382" s="9"/>
      <c r="E382" s="9"/>
      <c r="F382" s="9"/>
    </row>
    <row r="383" spans="4:6" x14ac:dyDescent="0.25">
      <c r="D383" s="9"/>
      <c r="E383" s="9"/>
      <c r="F383" s="9"/>
    </row>
    <row r="384" spans="4:6" x14ac:dyDescent="0.25">
      <c r="D384" s="9"/>
      <c r="E384" s="9"/>
      <c r="F384" s="9"/>
    </row>
    <row r="385" spans="4:6" x14ac:dyDescent="0.25">
      <c r="D385" s="9"/>
      <c r="E385" s="9"/>
      <c r="F385" s="9"/>
    </row>
    <row r="386" spans="4:6" x14ac:dyDescent="0.25">
      <c r="D386" s="9"/>
      <c r="E386" s="9"/>
      <c r="F386" s="9"/>
    </row>
    <row r="387" spans="4:6" x14ac:dyDescent="0.25">
      <c r="D387" s="9"/>
      <c r="E387" s="9"/>
      <c r="F387" s="9"/>
    </row>
    <row r="388" spans="4:6" x14ac:dyDescent="0.25">
      <c r="D388" s="9"/>
      <c r="E388" s="9"/>
      <c r="F388" s="9"/>
    </row>
    <row r="389" spans="4:6" x14ac:dyDescent="0.25">
      <c r="D389" s="9"/>
      <c r="E389" s="9"/>
      <c r="F389" s="9"/>
    </row>
    <row r="390" spans="4:6" x14ac:dyDescent="0.25">
      <c r="D390" s="9"/>
      <c r="E390" s="9"/>
      <c r="F390" s="9"/>
    </row>
    <row r="391" spans="4:6" x14ac:dyDescent="0.25">
      <c r="D391" s="9"/>
      <c r="E391" s="9"/>
      <c r="F391" s="9"/>
    </row>
    <row r="392" spans="4:6" x14ac:dyDescent="0.25">
      <c r="D392" s="9"/>
      <c r="E392" s="9"/>
      <c r="F392" s="9"/>
    </row>
    <row r="393" spans="4:6" x14ac:dyDescent="0.25">
      <c r="D393" s="9"/>
      <c r="E393" s="9"/>
      <c r="F393" s="9"/>
    </row>
    <row r="394" spans="4:6" x14ac:dyDescent="0.25">
      <c r="D394" s="9"/>
      <c r="E394" s="9"/>
      <c r="F394" s="9"/>
    </row>
    <row r="395" spans="4:6" x14ac:dyDescent="0.25">
      <c r="D395" s="9"/>
      <c r="E395" s="9"/>
      <c r="F395" s="9"/>
    </row>
    <row r="396" spans="4:6" x14ac:dyDescent="0.25">
      <c r="D396" s="9"/>
      <c r="E396" s="9"/>
      <c r="F396" s="9"/>
    </row>
    <row r="397" spans="4:6" x14ac:dyDescent="0.25">
      <c r="D397" s="9"/>
      <c r="E397" s="9"/>
      <c r="F397" s="9"/>
    </row>
    <row r="398" spans="4:6" x14ac:dyDescent="0.25">
      <c r="D398" s="9"/>
      <c r="E398" s="9"/>
      <c r="F398" s="9"/>
    </row>
    <row r="399" spans="4:6" x14ac:dyDescent="0.25">
      <c r="D399" s="9"/>
      <c r="E399" s="9"/>
      <c r="F399" s="9"/>
    </row>
    <row r="400" spans="4:6" x14ac:dyDescent="0.25">
      <c r="D400" s="9"/>
      <c r="E400" s="9"/>
      <c r="F400" s="9"/>
    </row>
    <row r="401" spans="4:6" x14ac:dyDescent="0.25">
      <c r="D401" s="9"/>
      <c r="E401" s="9"/>
      <c r="F401" s="9"/>
    </row>
    <row r="402" spans="4:6" x14ac:dyDescent="0.25">
      <c r="D402" s="9"/>
      <c r="E402" s="9"/>
      <c r="F402" s="9"/>
    </row>
    <row r="403" spans="4:6" x14ac:dyDescent="0.25">
      <c r="D403" s="9"/>
      <c r="E403" s="9"/>
      <c r="F403" s="9"/>
    </row>
    <row r="404" spans="4:6" x14ac:dyDescent="0.25">
      <c r="D404" s="9"/>
      <c r="E404" s="9"/>
      <c r="F404" s="9"/>
    </row>
    <row r="405" spans="4:6" x14ac:dyDescent="0.25">
      <c r="D405" s="9"/>
      <c r="E405" s="9"/>
      <c r="F405" s="9"/>
    </row>
    <row r="406" spans="4:6" x14ac:dyDescent="0.25">
      <c r="D406" s="9"/>
      <c r="E406" s="9"/>
      <c r="F406" s="9"/>
    </row>
    <row r="407" spans="4:6" x14ac:dyDescent="0.25">
      <c r="D407" s="9"/>
      <c r="E407" s="9"/>
      <c r="F407" s="9"/>
    </row>
    <row r="408" spans="4:6" x14ac:dyDescent="0.25">
      <c r="D408" s="9"/>
      <c r="E408" s="9"/>
      <c r="F408" s="9"/>
    </row>
    <row r="409" spans="4:6" x14ac:dyDescent="0.25">
      <c r="D409" s="9"/>
      <c r="E409" s="9"/>
      <c r="F409" s="9"/>
    </row>
    <row r="410" spans="4:6" x14ac:dyDescent="0.25">
      <c r="D410" s="9"/>
      <c r="E410" s="9"/>
      <c r="F410" s="9"/>
    </row>
    <row r="411" spans="4:6" x14ac:dyDescent="0.25">
      <c r="D411" s="9"/>
      <c r="E411" s="9"/>
      <c r="F411" s="9"/>
    </row>
    <row r="412" spans="4:6" x14ac:dyDescent="0.25">
      <c r="D412" s="9"/>
      <c r="E412" s="9"/>
      <c r="F412" s="9"/>
    </row>
    <row r="413" spans="4:6" x14ac:dyDescent="0.25">
      <c r="D413" s="9"/>
      <c r="E413" s="9"/>
      <c r="F413" s="9"/>
    </row>
    <row r="414" spans="4:6" x14ac:dyDescent="0.25">
      <c r="D414" s="9"/>
      <c r="E414" s="9"/>
      <c r="F414" s="9"/>
    </row>
    <row r="415" spans="4:6" x14ac:dyDescent="0.25">
      <c r="D415" s="9"/>
      <c r="E415" s="9"/>
      <c r="F415" s="9"/>
    </row>
    <row r="416" spans="4:6" x14ac:dyDescent="0.25">
      <c r="D416" s="9"/>
      <c r="E416" s="9"/>
      <c r="F416" s="9"/>
    </row>
    <row r="417" spans="4:6" x14ac:dyDescent="0.25">
      <c r="D417" s="9"/>
      <c r="E417" s="9"/>
      <c r="F417" s="9"/>
    </row>
    <row r="418" spans="4:6" x14ac:dyDescent="0.25">
      <c r="D418" s="9"/>
      <c r="E418" s="9"/>
      <c r="F418" s="9"/>
    </row>
    <row r="419" spans="4:6" x14ac:dyDescent="0.25">
      <c r="D419" s="9"/>
      <c r="E419" s="9"/>
      <c r="F419" s="9"/>
    </row>
    <row r="420" spans="4:6" x14ac:dyDescent="0.25">
      <c r="D420" s="9"/>
      <c r="E420" s="9"/>
      <c r="F420" s="9"/>
    </row>
    <row r="421" spans="4:6" x14ac:dyDescent="0.25">
      <c r="D421" s="9"/>
      <c r="E421" s="9"/>
      <c r="F421" s="9"/>
    </row>
    <row r="422" spans="4:6" x14ac:dyDescent="0.25">
      <c r="D422" s="9"/>
      <c r="E422" s="9"/>
      <c r="F422" s="9"/>
    </row>
    <row r="423" spans="4:6" x14ac:dyDescent="0.25">
      <c r="D423" s="9"/>
      <c r="E423" s="9"/>
      <c r="F423" s="9"/>
    </row>
    <row r="424" spans="4:6" x14ac:dyDescent="0.25">
      <c r="D424" s="9"/>
      <c r="E424" s="9"/>
      <c r="F424" s="9"/>
    </row>
    <row r="425" spans="4:6" x14ac:dyDescent="0.25">
      <c r="D425" s="9"/>
      <c r="E425" s="9"/>
      <c r="F425" s="9"/>
    </row>
    <row r="426" spans="4:6" x14ac:dyDescent="0.25">
      <c r="D426" s="9"/>
      <c r="E426" s="9"/>
      <c r="F426" s="9"/>
    </row>
    <row r="427" spans="4:6" x14ac:dyDescent="0.25">
      <c r="D427" s="9"/>
      <c r="E427" s="9"/>
      <c r="F427" s="9"/>
    </row>
    <row r="428" spans="4:6" x14ac:dyDescent="0.25">
      <c r="D428" s="9"/>
      <c r="E428" s="9"/>
      <c r="F428" s="9"/>
    </row>
    <row r="429" spans="4:6" x14ac:dyDescent="0.25">
      <c r="D429" s="9"/>
      <c r="E429" s="9"/>
      <c r="F429" s="9"/>
    </row>
    <row r="430" spans="4:6" x14ac:dyDescent="0.25">
      <c r="D430" s="9"/>
      <c r="E430" s="9"/>
      <c r="F430" s="9"/>
    </row>
    <row r="431" spans="4:6" x14ac:dyDescent="0.25">
      <c r="D431" s="9"/>
      <c r="E431" s="9"/>
      <c r="F431" s="9"/>
    </row>
    <row r="432" spans="4:6" x14ac:dyDescent="0.25">
      <c r="D432" s="9"/>
      <c r="E432" s="9"/>
      <c r="F432" s="9"/>
    </row>
    <row r="433" spans="4:6" x14ac:dyDescent="0.25">
      <c r="D433" s="9"/>
      <c r="E433" s="9"/>
      <c r="F433" s="9"/>
    </row>
    <row r="434" spans="4:6" x14ac:dyDescent="0.25">
      <c r="D434" s="9"/>
      <c r="E434" s="9"/>
      <c r="F434" s="9"/>
    </row>
    <row r="435" spans="4:6" x14ac:dyDescent="0.25">
      <c r="D435" s="9"/>
      <c r="E435" s="9"/>
      <c r="F435" s="9"/>
    </row>
    <row r="436" spans="4:6" x14ac:dyDescent="0.25">
      <c r="D436" s="9"/>
      <c r="E436" s="9"/>
      <c r="F436" s="9"/>
    </row>
    <row r="437" spans="4:6" x14ac:dyDescent="0.25">
      <c r="D437" s="9"/>
      <c r="E437" s="9"/>
      <c r="F437" s="9"/>
    </row>
    <row r="438" spans="4:6" x14ac:dyDescent="0.25">
      <c r="D438" s="9"/>
      <c r="E438" s="9"/>
      <c r="F438" s="9"/>
    </row>
    <row r="439" spans="4:6" x14ac:dyDescent="0.25">
      <c r="D439" s="9"/>
      <c r="E439" s="9"/>
      <c r="F439" s="9"/>
    </row>
    <row r="440" spans="4:6" x14ac:dyDescent="0.25">
      <c r="D440" s="9"/>
      <c r="E440" s="9"/>
      <c r="F440" s="9"/>
    </row>
    <row r="441" spans="4:6" x14ac:dyDescent="0.25">
      <c r="D441" s="9"/>
      <c r="E441" s="9"/>
      <c r="F441" s="9"/>
    </row>
    <row r="442" spans="4:6" x14ac:dyDescent="0.25">
      <c r="D442" s="9"/>
      <c r="E442" s="9"/>
      <c r="F442" s="9"/>
    </row>
    <row r="443" spans="4:6" x14ac:dyDescent="0.25">
      <c r="D443" s="9"/>
      <c r="E443" s="9"/>
      <c r="F443" s="9"/>
    </row>
    <row r="444" spans="4:6" x14ac:dyDescent="0.25">
      <c r="D444" s="9"/>
      <c r="E444" s="9"/>
      <c r="F444" s="9"/>
    </row>
    <row r="445" spans="4:6" x14ac:dyDescent="0.25">
      <c r="D445" s="9"/>
      <c r="E445" s="9"/>
      <c r="F445" s="9"/>
    </row>
    <row r="446" spans="4:6" x14ac:dyDescent="0.25">
      <c r="D446" s="9"/>
      <c r="E446" s="9"/>
      <c r="F446" s="9"/>
    </row>
    <row r="447" spans="4:6" x14ac:dyDescent="0.25">
      <c r="D447" s="9"/>
      <c r="E447" s="9"/>
      <c r="F447" s="9"/>
    </row>
    <row r="448" spans="4:6" x14ac:dyDescent="0.25">
      <c r="D448" s="9"/>
      <c r="E448" s="9"/>
      <c r="F448" s="9"/>
    </row>
    <row r="449" spans="4:6" x14ac:dyDescent="0.25">
      <c r="D449" s="9"/>
      <c r="E449" s="9"/>
      <c r="F449" s="9"/>
    </row>
    <row r="450" spans="4:6" x14ac:dyDescent="0.25">
      <c r="D450" s="9"/>
      <c r="E450" s="9"/>
      <c r="F450" s="9"/>
    </row>
    <row r="451" spans="4:6" x14ac:dyDescent="0.25">
      <c r="D451" s="9"/>
      <c r="E451" s="9"/>
      <c r="F451" s="9"/>
    </row>
    <row r="452" spans="4:6" x14ac:dyDescent="0.25">
      <c r="D452" s="9"/>
      <c r="E452" s="9"/>
      <c r="F452" s="9"/>
    </row>
    <row r="453" spans="4:6" x14ac:dyDescent="0.25">
      <c r="D453" s="9"/>
      <c r="E453" s="9"/>
      <c r="F453" s="9"/>
    </row>
    <row r="454" spans="4:6" x14ac:dyDescent="0.25">
      <c r="D454" s="9"/>
      <c r="E454" s="9"/>
      <c r="F454" s="9"/>
    </row>
    <row r="455" spans="4:6" x14ac:dyDescent="0.25">
      <c r="D455" s="9"/>
      <c r="E455" s="9"/>
      <c r="F455" s="9"/>
    </row>
    <row r="456" spans="4:6" x14ac:dyDescent="0.25">
      <c r="D456" s="9"/>
      <c r="E456" s="9"/>
      <c r="F456" s="9"/>
    </row>
    <row r="457" spans="4:6" x14ac:dyDescent="0.25">
      <c r="D457" s="9"/>
      <c r="E457" s="9"/>
      <c r="F457" s="9"/>
    </row>
    <row r="458" spans="4:6" x14ac:dyDescent="0.25">
      <c r="D458" s="9"/>
      <c r="E458" s="9"/>
      <c r="F458" s="9"/>
    </row>
    <row r="459" spans="4:6" x14ac:dyDescent="0.25">
      <c r="D459" s="9"/>
      <c r="E459" s="9"/>
      <c r="F459" s="9"/>
    </row>
    <row r="460" spans="4:6" x14ac:dyDescent="0.25">
      <c r="D460" s="9"/>
      <c r="E460" s="9"/>
      <c r="F460" s="9"/>
    </row>
    <row r="461" spans="4:6" x14ac:dyDescent="0.25">
      <c r="D461" s="9"/>
      <c r="E461" s="9"/>
      <c r="F461" s="9"/>
    </row>
    <row r="462" spans="4:6" x14ac:dyDescent="0.25">
      <c r="D462" s="9"/>
      <c r="E462" s="9"/>
      <c r="F462" s="9"/>
    </row>
    <row r="463" spans="4:6" x14ac:dyDescent="0.25">
      <c r="D463" s="9"/>
      <c r="E463" s="9"/>
      <c r="F463" s="9"/>
    </row>
    <row r="464" spans="4:6" x14ac:dyDescent="0.25">
      <c r="D464" s="9"/>
      <c r="E464" s="9"/>
      <c r="F464" s="9"/>
    </row>
    <row r="465" spans="4:6" x14ac:dyDescent="0.25">
      <c r="D465" s="9"/>
      <c r="E465" s="9"/>
      <c r="F465" s="9"/>
    </row>
    <row r="466" spans="4:6" x14ac:dyDescent="0.25">
      <c r="D466" s="9"/>
      <c r="E466" s="9"/>
      <c r="F466" s="9"/>
    </row>
    <row r="467" spans="4:6" x14ac:dyDescent="0.25">
      <c r="D467" s="9"/>
      <c r="E467" s="9"/>
      <c r="F467" s="9"/>
    </row>
    <row r="468" spans="4:6" x14ac:dyDescent="0.25">
      <c r="D468" s="9"/>
      <c r="E468" s="9"/>
      <c r="F468" s="9"/>
    </row>
    <row r="469" spans="4:6" x14ac:dyDescent="0.25">
      <c r="D469" s="9"/>
      <c r="E469" s="9"/>
      <c r="F469" s="9"/>
    </row>
    <row r="470" spans="4:6" x14ac:dyDescent="0.25">
      <c r="D470" s="9"/>
      <c r="E470" s="9"/>
      <c r="F470" s="9"/>
    </row>
    <row r="471" spans="4:6" x14ac:dyDescent="0.25">
      <c r="D471" s="9"/>
      <c r="E471" s="9"/>
      <c r="F471" s="9"/>
    </row>
    <row r="472" spans="4:6" x14ac:dyDescent="0.25">
      <c r="D472" s="9"/>
      <c r="E472" s="9"/>
      <c r="F472" s="9"/>
    </row>
    <row r="473" spans="4:6" x14ac:dyDescent="0.25">
      <c r="D473" s="9"/>
      <c r="E473" s="9"/>
      <c r="F473" s="9"/>
    </row>
    <row r="474" spans="4:6" x14ac:dyDescent="0.25">
      <c r="D474" s="9"/>
      <c r="E474" s="9"/>
      <c r="F474" s="9"/>
    </row>
    <row r="475" spans="4:6" x14ac:dyDescent="0.25">
      <c r="D475" s="9"/>
      <c r="E475" s="9"/>
      <c r="F475" s="9"/>
    </row>
    <row r="476" spans="4:6" x14ac:dyDescent="0.25">
      <c r="D476" s="9"/>
      <c r="E476" s="9"/>
      <c r="F476" s="9"/>
    </row>
    <row r="477" spans="4:6" x14ac:dyDescent="0.25">
      <c r="D477" s="9"/>
      <c r="E477" s="9"/>
      <c r="F477" s="9"/>
    </row>
    <row r="478" spans="4:6" x14ac:dyDescent="0.25">
      <c r="D478" s="9"/>
      <c r="E478" s="9"/>
      <c r="F478" s="9"/>
    </row>
    <row r="479" spans="4:6" x14ac:dyDescent="0.25">
      <c r="D479" s="9"/>
      <c r="E479" s="9"/>
      <c r="F479" s="9"/>
    </row>
    <row r="480" spans="4:6" x14ac:dyDescent="0.25">
      <c r="D480" s="9"/>
      <c r="E480" s="9"/>
      <c r="F480" s="9"/>
    </row>
    <row r="481" spans="4:6" x14ac:dyDescent="0.25">
      <c r="D481" s="9"/>
      <c r="E481" s="9"/>
      <c r="F481" s="9"/>
    </row>
    <row r="482" spans="4:6" x14ac:dyDescent="0.25">
      <c r="D482" s="9"/>
      <c r="E482" s="9"/>
      <c r="F482" s="9"/>
    </row>
    <row r="483" spans="4:6" x14ac:dyDescent="0.25">
      <c r="D483" s="9"/>
      <c r="E483" s="9"/>
      <c r="F483" s="9"/>
    </row>
    <row r="484" spans="4:6" x14ac:dyDescent="0.25">
      <c r="D484" s="9"/>
      <c r="E484" s="9"/>
      <c r="F484" s="9"/>
    </row>
    <row r="485" spans="4:6" x14ac:dyDescent="0.25">
      <c r="D485" s="9"/>
      <c r="E485" s="9"/>
      <c r="F485" s="9"/>
    </row>
    <row r="486" spans="4:6" x14ac:dyDescent="0.25">
      <c r="D486" s="9"/>
      <c r="E486" s="9"/>
      <c r="F486" s="9"/>
    </row>
    <row r="487" spans="4:6" x14ac:dyDescent="0.25">
      <c r="D487" s="9"/>
      <c r="E487" s="9"/>
      <c r="F487" s="9"/>
    </row>
    <row r="488" spans="4:6" x14ac:dyDescent="0.25">
      <c r="D488" s="9"/>
      <c r="E488" s="9"/>
      <c r="F488" s="9"/>
    </row>
    <row r="489" spans="4:6" x14ac:dyDescent="0.25">
      <c r="D489" s="9"/>
      <c r="E489" s="9"/>
      <c r="F489" s="9"/>
    </row>
    <row r="490" spans="4:6" x14ac:dyDescent="0.25">
      <c r="D490" s="9"/>
      <c r="E490" s="9"/>
      <c r="F490" s="9"/>
    </row>
    <row r="491" spans="4:6" x14ac:dyDescent="0.25">
      <c r="D491" s="9"/>
      <c r="E491" s="9"/>
      <c r="F491" s="9"/>
    </row>
    <row r="492" spans="4:6" x14ac:dyDescent="0.25">
      <c r="D492" s="9"/>
      <c r="E492" s="9"/>
      <c r="F492" s="9"/>
    </row>
    <row r="493" spans="4:6" x14ac:dyDescent="0.25">
      <c r="D493" s="9"/>
      <c r="E493" s="9"/>
      <c r="F493" s="9"/>
    </row>
    <row r="494" spans="4:6" x14ac:dyDescent="0.25">
      <c r="D494" s="9"/>
      <c r="E494" s="9"/>
      <c r="F494" s="9"/>
    </row>
    <row r="495" spans="4:6" x14ac:dyDescent="0.25">
      <c r="D495" s="9"/>
      <c r="E495" s="9"/>
      <c r="F495" s="9"/>
    </row>
    <row r="496" spans="4:6" x14ac:dyDescent="0.25">
      <c r="D496" s="9"/>
      <c r="E496" s="9"/>
      <c r="F496" s="9"/>
    </row>
    <row r="497" spans="4:6" x14ac:dyDescent="0.25">
      <c r="D497" s="9"/>
      <c r="E497" s="9"/>
      <c r="F497" s="9"/>
    </row>
    <row r="498" spans="4:6" x14ac:dyDescent="0.25">
      <c r="D498" s="9"/>
      <c r="E498" s="9"/>
      <c r="F498" s="9"/>
    </row>
    <row r="499" spans="4:6" x14ac:dyDescent="0.25">
      <c r="D499" s="9"/>
      <c r="E499" s="9"/>
      <c r="F499" s="9"/>
    </row>
    <row r="500" spans="4:6" x14ac:dyDescent="0.25">
      <c r="D500" s="9"/>
      <c r="E500" s="9"/>
      <c r="F500" s="9"/>
    </row>
    <row r="501" spans="4:6" x14ac:dyDescent="0.25">
      <c r="D501" s="9"/>
      <c r="E501" s="9"/>
      <c r="F501" s="9"/>
    </row>
    <row r="502" spans="4:6" x14ac:dyDescent="0.25">
      <c r="D502" s="9"/>
      <c r="E502" s="9"/>
      <c r="F502" s="9"/>
    </row>
    <row r="503" spans="4:6" x14ac:dyDescent="0.25">
      <c r="D503" s="9"/>
      <c r="E503" s="9"/>
      <c r="F503" s="9"/>
    </row>
    <row r="504" spans="4:6" x14ac:dyDescent="0.25">
      <c r="D504" s="9"/>
      <c r="E504" s="9"/>
      <c r="F504" s="9"/>
    </row>
    <row r="505" spans="4:6" x14ac:dyDescent="0.25">
      <c r="D505" s="9"/>
      <c r="E505" s="9"/>
      <c r="F505" s="9"/>
    </row>
    <row r="506" spans="4:6" x14ac:dyDescent="0.25">
      <c r="D506" s="9"/>
      <c r="E506" s="9"/>
      <c r="F506" s="9"/>
    </row>
    <row r="507" spans="4:6" x14ac:dyDescent="0.25">
      <c r="D507" s="9"/>
      <c r="E507" s="9"/>
      <c r="F507" s="9"/>
    </row>
    <row r="508" spans="4:6" x14ac:dyDescent="0.25">
      <c r="D508" s="9"/>
      <c r="E508" s="9"/>
      <c r="F508" s="9"/>
    </row>
    <row r="509" spans="4:6" x14ac:dyDescent="0.25">
      <c r="D509" s="9"/>
      <c r="E509" s="9"/>
      <c r="F509" s="9"/>
    </row>
    <row r="510" spans="4:6" x14ac:dyDescent="0.25">
      <c r="D510" s="9"/>
      <c r="E510" s="9"/>
      <c r="F510" s="9"/>
    </row>
    <row r="511" spans="4:6" x14ac:dyDescent="0.25">
      <c r="D511" s="9"/>
      <c r="E511" s="9"/>
      <c r="F511" s="9"/>
    </row>
    <row r="512" spans="4:6" x14ac:dyDescent="0.25">
      <c r="D512" s="9"/>
      <c r="E512" s="9"/>
      <c r="F512" s="9"/>
    </row>
    <row r="513" spans="4:6" x14ac:dyDescent="0.25">
      <c r="D513" s="9"/>
      <c r="E513" s="9"/>
      <c r="F513" s="9"/>
    </row>
    <row r="514" spans="4:6" x14ac:dyDescent="0.25">
      <c r="D514" s="9"/>
      <c r="E514" s="9"/>
      <c r="F514" s="9"/>
    </row>
    <row r="515" spans="4:6" x14ac:dyDescent="0.25">
      <c r="D515" s="9"/>
      <c r="E515" s="9"/>
      <c r="F515" s="9"/>
    </row>
    <row r="516" spans="4:6" x14ac:dyDescent="0.25">
      <c r="D516" s="9"/>
      <c r="E516" s="9"/>
      <c r="F516" s="9"/>
    </row>
    <row r="517" spans="4:6" x14ac:dyDescent="0.25">
      <c r="D517" s="9"/>
      <c r="E517" s="9"/>
      <c r="F517" s="9"/>
    </row>
    <row r="518" spans="4:6" x14ac:dyDescent="0.25">
      <c r="D518" s="9"/>
      <c r="E518" s="9"/>
      <c r="F518" s="9"/>
    </row>
    <row r="519" spans="4:6" x14ac:dyDescent="0.25">
      <c r="D519" s="9"/>
      <c r="E519" s="9"/>
      <c r="F519" s="9"/>
    </row>
    <row r="520" spans="4:6" x14ac:dyDescent="0.25">
      <c r="D520" s="9"/>
      <c r="E520" s="9"/>
      <c r="F520" s="9"/>
    </row>
    <row r="521" spans="4:6" x14ac:dyDescent="0.25">
      <c r="D521" s="9"/>
      <c r="E521" s="9"/>
      <c r="F521" s="9"/>
    </row>
    <row r="522" spans="4:6" x14ac:dyDescent="0.25">
      <c r="D522" s="9"/>
      <c r="E522" s="9"/>
      <c r="F522" s="9"/>
    </row>
    <row r="523" spans="4:6" x14ac:dyDescent="0.25">
      <c r="D523" s="9"/>
      <c r="E523" s="9"/>
      <c r="F523" s="9"/>
    </row>
    <row r="524" spans="4:6" x14ac:dyDescent="0.25">
      <c r="D524" s="9"/>
      <c r="E524" s="9"/>
      <c r="F524" s="9"/>
    </row>
    <row r="525" spans="4:6" x14ac:dyDescent="0.25">
      <c r="D525" s="9"/>
      <c r="E525" s="9"/>
      <c r="F525" s="9"/>
    </row>
    <row r="526" spans="4:6" x14ac:dyDescent="0.25">
      <c r="D526" s="9"/>
      <c r="E526" s="9"/>
      <c r="F526" s="9"/>
    </row>
    <row r="527" spans="4:6" x14ac:dyDescent="0.25">
      <c r="D527" s="9"/>
      <c r="E527" s="9"/>
      <c r="F527" s="9"/>
    </row>
    <row r="528" spans="4:6" x14ac:dyDescent="0.25">
      <c r="D528" s="9"/>
      <c r="E528" s="9"/>
      <c r="F528" s="9"/>
    </row>
    <row r="529" spans="4:6" x14ac:dyDescent="0.25">
      <c r="D529" s="9"/>
      <c r="E529" s="9"/>
      <c r="F529" s="9"/>
    </row>
    <row r="530" spans="4:6" x14ac:dyDescent="0.25">
      <c r="D530" s="9"/>
      <c r="E530" s="9"/>
      <c r="F530" s="9"/>
    </row>
    <row r="531" spans="4:6" x14ac:dyDescent="0.25">
      <c r="D531" s="9"/>
      <c r="E531" s="9"/>
      <c r="F531" s="9"/>
    </row>
    <row r="532" spans="4:6" x14ac:dyDescent="0.25">
      <c r="D532" s="9"/>
      <c r="E532" s="9"/>
      <c r="F532" s="9"/>
    </row>
    <row r="533" spans="4:6" x14ac:dyDescent="0.25">
      <c r="D533" s="9"/>
      <c r="E533" s="9"/>
      <c r="F533" s="9"/>
    </row>
    <row r="534" spans="4:6" x14ac:dyDescent="0.25">
      <c r="D534" s="9"/>
      <c r="E534" s="9"/>
      <c r="F534" s="9"/>
    </row>
    <row r="535" spans="4:6" x14ac:dyDescent="0.25">
      <c r="D535" s="9"/>
      <c r="E535" s="9"/>
      <c r="F535" s="9"/>
    </row>
    <row r="536" spans="4:6" x14ac:dyDescent="0.25">
      <c r="D536" s="9"/>
      <c r="E536" s="9"/>
      <c r="F536" s="9"/>
    </row>
    <row r="537" spans="4:6" x14ac:dyDescent="0.25">
      <c r="D537" s="9"/>
      <c r="E537" s="9"/>
      <c r="F537" s="9"/>
    </row>
    <row r="538" spans="4:6" x14ac:dyDescent="0.25">
      <c r="D538" s="9"/>
      <c r="E538" s="9"/>
      <c r="F538" s="9"/>
    </row>
    <row r="539" spans="4:6" x14ac:dyDescent="0.25">
      <c r="D539" s="9"/>
      <c r="E539" s="9"/>
      <c r="F539" s="9"/>
    </row>
    <row r="540" spans="4:6" x14ac:dyDescent="0.25">
      <c r="D540" s="9"/>
      <c r="E540" s="9"/>
      <c r="F540" s="9"/>
    </row>
    <row r="541" spans="4:6" x14ac:dyDescent="0.25">
      <c r="D541" s="9"/>
      <c r="E541" s="9"/>
      <c r="F541" s="9"/>
    </row>
    <row r="542" spans="4:6" x14ac:dyDescent="0.25">
      <c r="D542" s="9"/>
      <c r="E542" s="9"/>
      <c r="F542" s="9"/>
    </row>
    <row r="543" spans="4:6" x14ac:dyDescent="0.25">
      <c r="D543" s="9"/>
      <c r="E543" s="9"/>
      <c r="F543" s="9"/>
    </row>
    <row r="544" spans="4:6" x14ac:dyDescent="0.25">
      <c r="D544" s="9"/>
      <c r="E544" s="9"/>
      <c r="F544" s="9"/>
    </row>
    <row r="545" spans="4:6" x14ac:dyDescent="0.25">
      <c r="D545" s="9"/>
      <c r="E545" s="9"/>
      <c r="F545" s="9"/>
    </row>
    <row r="546" spans="4:6" x14ac:dyDescent="0.25">
      <c r="D546" s="9"/>
      <c r="E546" s="9"/>
      <c r="F546" s="9"/>
    </row>
    <row r="547" spans="4:6" x14ac:dyDescent="0.25">
      <c r="D547" s="9"/>
      <c r="E547" s="9"/>
      <c r="F547" s="9"/>
    </row>
    <row r="548" spans="4:6" x14ac:dyDescent="0.25">
      <c r="D548" s="9"/>
      <c r="E548" s="9"/>
      <c r="F548" s="9"/>
    </row>
    <row r="549" spans="4:6" x14ac:dyDescent="0.25">
      <c r="D549" s="9"/>
      <c r="E549" s="9"/>
      <c r="F549" s="9"/>
    </row>
    <row r="550" spans="4:6" x14ac:dyDescent="0.25">
      <c r="D550" s="9"/>
      <c r="E550" s="9"/>
      <c r="F550" s="9"/>
    </row>
    <row r="551" spans="4:6" x14ac:dyDescent="0.25">
      <c r="D551" s="9"/>
      <c r="E551" s="9"/>
      <c r="F551" s="9"/>
    </row>
    <row r="552" spans="4:6" x14ac:dyDescent="0.25">
      <c r="D552" s="9"/>
      <c r="E552" s="9"/>
      <c r="F552" s="9"/>
    </row>
    <row r="553" spans="4:6" x14ac:dyDescent="0.25">
      <c r="D553" s="9"/>
      <c r="E553" s="9"/>
      <c r="F553" s="9"/>
    </row>
    <row r="554" spans="4:6" x14ac:dyDescent="0.25">
      <c r="D554" s="9"/>
      <c r="E554" s="9"/>
      <c r="F554" s="9"/>
    </row>
    <row r="555" spans="4:6" x14ac:dyDescent="0.25">
      <c r="D555" s="9"/>
      <c r="E555" s="9"/>
      <c r="F555" s="9"/>
    </row>
    <row r="556" spans="4:6" x14ac:dyDescent="0.25">
      <c r="D556" s="9"/>
      <c r="E556" s="9"/>
      <c r="F556" s="9"/>
    </row>
    <row r="557" spans="4:6" x14ac:dyDescent="0.25">
      <c r="D557" s="9"/>
      <c r="E557" s="9"/>
      <c r="F557" s="9"/>
    </row>
    <row r="558" spans="4:6" x14ac:dyDescent="0.25">
      <c r="D558" s="9"/>
      <c r="E558" s="9"/>
      <c r="F558" s="9"/>
    </row>
    <row r="559" spans="4:6" x14ac:dyDescent="0.25">
      <c r="D559" s="9"/>
      <c r="E559" s="9"/>
      <c r="F559" s="9"/>
    </row>
    <row r="560" spans="4:6" x14ac:dyDescent="0.25">
      <c r="D560" s="9"/>
      <c r="E560" s="9"/>
      <c r="F560" s="9"/>
    </row>
    <row r="561" spans="4:6" x14ac:dyDescent="0.25">
      <c r="D561" s="9"/>
      <c r="E561" s="9"/>
      <c r="F561" s="9"/>
    </row>
    <row r="562" spans="4:6" x14ac:dyDescent="0.25">
      <c r="D562" s="9"/>
      <c r="E562" s="9"/>
      <c r="F562" s="9"/>
    </row>
    <row r="563" spans="4:6" x14ac:dyDescent="0.25">
      <c r="D563" s="9"/>
      <c r="E563" s="9"/>
      <c r="F563" s="9"/>
    </row>
    <row r="564" spans="4:6" x14ac:dyDescent="0.25">
      <c r="D564" s="9"/>
      <c r="E564" s="9"/>
      <c r="F564" s="9"/>
    </row>
    <row r="565" spans="4:6" x14ac:dyDescent="0.25">
      <c r="D565" s="9"/>
      <c r="E565" s="9"/>
      <c r="F565" s="9"/>
    </row>
    <row r="566" spans="4:6" x14ac:dyDescent="0.25">
      <c r="D566" s="9"/>
      <c r="E566" s="9"/>
      <c r="F566" s="9"/>
    </row>
    <row r="567" spans="4:6" x14ac:dyDescent="0.25">
      <c r="D567" s="9"/>
      <c r="E567" s="9"/>
      <c r="F567" s="9"/>
    </row>
    <row r="568" spans="4:6" x14ac:dyDescent="0.25">
      <c r="D568" s="9"/>
      <c r="E568" s="9"/>
      <c r="F568" s="9"/>
    </row>
    <row r="569" spans="4:6" x14ac:dyDescent="0.25">
      <c r="D569" s="9"/>
      <c r="E569" s="9"/>
      <c r="F569" s="9"/>
    </row>
    <row r="570" spans="4:6" x14ac:dyDescent="0.25">
      <c r="D570" s="9"/>
      <c r="E570" s="9"/>
      <c r="F570" s="9"/>
    </row>
    <row r="571" spans="4:6" x14ac:dyDescent="0.25">
      <c r="D571" s="9"/>
      <c r="E571" s="9"/>
      <c r="F571" s="9"/>
    </row>
    <row r="572" spans="4:6" x14ac:dyDescent="0.25">
      <c r="D572" s="9"/>
      <c r="E572" s="9"/>
      <c r="F572" s="9"/>
    </row>
    <row r="573" spans="4:6" x14ac:dyDescent="0.25">
      <c r="D573" s="9"/>
      <c r="E573" s="9"/>
      <c r="F573" s="9"/>
    </row>
    <row r="574" spans="4:6" x14ac:dyDescent="0.25">
      <c r="D574" s="9"/>
      <c r="E574" s="9"/>
      <c r="F574" s="9"/>
    </row>
    <row r="575" spans="4:6" x14ac:dyDescent="0.25">
      <c r="D575" s="9"/>
      <c r="E575" s="9"/>
      <c r="F575" s="9"/>
    </row>
    <row r="576" spans="4:6" x14ac:dyDescent="0.25">
      <c r="D576" s="9"/>
      <c r="E576" s="9"/>
      <c r="F576" s="9"/>
    </row>
    <row r="577" spans="4:6" x14ac:dyDescent="0.25">
      <c r="D577" s="9"/>
      <c r="E577" s="9"/>
      <c r="F577" s="9"/>
    </row>
    <row r="578" spans="4:6" x14ac:dyDescent="0.25">
      <c r="D578" s="9"/>
      <c r="E578" s="9"/>
      <c r="F578" s="9"/>
    </row>
    <row r="579" spans="4:6" x14ac:dyDescent="0.25">
      <c r="D579" s="9"/>
      <c r="E579" s="9"/>
      <c r="F579" s="9"/>
    </row>
    <row r="580" spans="4:6" x14ac:dyDescent="0.25">
      <c r="D580" s="9"/>
      <c r="E580" s="9"/>
      <c r="F580" s="9"/>
    </row>
    <row r="581" spans="4:6" x14ac:dyDescent="0.25">
      <c r="D581" s="9"/>
      <c r="E581" s="9"/>
      <c r="F581" s="9"/>
    </row>
    <row r="582" spans="4:6" x14ac:dyDescent="0.25">
      <c r="D582" s="9"/>
      <c r="E582" s="9"/>
      <c r="F582" s="9"/>
    </row>
    <row r="583" spans="4:6" x14ac:dyDescent="0.25">
      <c r="D583" s="9"/>
      <c r="E583" s="9"/>
      <c r="F583" s="9"/>
    </row>
    <row r="584" spans="4:6" x14ac:dyDescent="0.25">
      <c r="D584" s="9"/>
      <c r="E584" s="9"/>
      <c r="F584" s="9"/>
    </row>
    <row r="585" spans="4:6" x14ac:dyDescent="0.25">
      <c r="D585" s="9"/>
      <c r="E585" s="9"/>
      <c r="F585" s="9"/>
    </row>
    <row r="586" spans="4:6" x14ac:dyDescent="0.25">
      <c r="D586" s="9"/>
      <c r="E586" s="9"/>
      <c r="F586" s="9"/>
    </row>
    <row r="587" spans="4:6" x14ac:dyDescent="0.25">
      <c r="D587" s="9"/>
      <c r="E587" s="9"/>
      <c r="F587" s="9"/>
    </row>
    <row r="588" spans="4:6" x14ac:dyDescent="0.25">
      <c r="D588" s="9"/>
      <c r="E588" s="9"/>
      <c r="F588" s="9"/>
    </row>
    <row r="589" spans="4:6" x14ac:dyDescent="0.25">
      <c r="D589" s="9"/>
      <c r="E589" s="9"/>
      <c r="F589" s="9"/>
    </row>
    <row r="590" spans="4:6" x14ac:dyDescent="0.25">
      <c r="D590" s="9"/>
      <c r="E590" s="9"/>
      <c r="F590" s="9"/>
    </row>
    <row r="591" spans="4:6" x14ac:dyDescent="0.25">
      <c r="D591" s="9"/>
      <c r="E591" s="9"/>
      <c r="F591" s="9"/>
    </row>
    <row r="592" spans="4:6" x14ac:dyDescent="0.25">
      <c r="D592" s="9"/>
      <c r="E592" s="9"/>
      <c r="F592" s="9"/>
    </row>
    <row r="593" spans="4:6" x14ac:dyDescent="0.25">
      <c r="D593" s="9"/>
      <c r="E593" s="9"/>
      <c r="F593" s="9"/>
    </row>
    <row r="594" spans="4:6" x14ac:dyDescent="0.25">
      <c r="D594" s="9"/>
      <c r="E594" s="9"/>
      <c r="F594" s="9"/>
    </row>
    <row r="595" spans="4:6" x14ac:dyDescent="0.25">
      <c r="D595" s="9"/>
      <c r="E595" s="9"/>
      <c r="F595" s="9"/>
    </row>
    <row r="596" spans="4:6" x14ac:dyDescent="0.25">
      <c r="D596" s="9"/>
      <c r="E596" s="9"/>
      <c r="F596" s="9"/>
    </row>
    <row r="597" spans="4:6" x14ac:dyDescent="0.25">
      <c r="D597" s="9"/>
      <c r="E597" s="9"/>
      <c r="F597" s="9"/>
    </row>
    <row r="598" spans="4:6" x14ac:dyDescent="0.25">
      <c r="D598" s="9"/>
      <c r="E598" s="9"/>
      <c r="F598" s="9"/>
    </row>
    <row r="599" spans="4:6" x14ac:dyDescent="0.25">
      <c r="D599" s="9"/>
      <c r="E599" s="9"/>
      <c r="F599" s="9"/>
    </row>
    <row r="600" spans="4:6" x14ac:dyDescent="0.25">
      <c r="D600" s="9"/>
      <c r="E600" s="9"/>
      <c r="F600" s="9"/>
    </row>
    <row r="601" spans="4:6" x14ac:dyDescent="0.25">
      <c r="D601" s="9"/>
      <c r="E601" s="9"/>
      <c r="F601" s="9"/>
    </row>
    <row r="602" spans="4:6" x14ac:dyDescent="0.25">
      <c r="D602" s="9"/>
      <c r="E602" s="9"/>
      <c r="F602" s="9"/>
    </row>
    <row r="603" spans="4:6" x14ac:dyDescent="0.25">
      <c r="D603" s="9"/>
      <c r="E603" s="9"/>
      <c r="F603" s="9"/>
    </row>
    <row r="604" spans="4:6" x14ac:dyDescent="0.25">
      <c r="D604" s="9"/>
      <c r="E604" s="9"/>
      <c r="F604" s="9"/>
    </row>
    <row r="605" spans="4:6" x14ac:dyDescent="0.25">
      <c r="D605" s="9"/>
      <c r="E605" s="9"/>
      <c r="F605" s="9"/>
    </row>
    <row r="606" spans="4:6" x14ac:dyDescent="0.25">
      <c r="D606" s="9"/>
      <c r="E606" s="9"/>
      <c r="F606" s="9"/>
    </row>
    <row r="607" spans="4:6" x14ac:dyDescent="0.25">
      <c r="D607" s="9"/>
      <c r="E607" s="9"/>
      <c r="F607" s="9"/>
    </row>
    <row r="608" spans="4:6" x14ac:dyDescent="0.25">
      <c r="D608" s="9"/>
      <c r="E608" s="9"/>
      <c r="F608" s="9"/>
    </row>
    <row r="609" spans="4:6" x14ac:dyDescent="0.25">
      <c r="D609" s="9"/>
      <c r="E609" s="9"/>
      <c r="F609" s="9"/>
    </row>
    <row r="610" spans="4:6" x14ac:dyDescent="0.25">
      <c r="D610" s="9"/>
      <c r="E610" s="9"/>
      <c r="F610" s="9"/>
    </row>
    <row r="611" spans="4:6" x14ac:dyDescent="0.25">
      <c r="D611" s="9"/>
      <c r="E611" s="9"/>
      <c r="F611" s="9"/>
    </row>
    <row r="612" spans="4:6" x14ac:dyDescent="0.25">
      <c r="D612" s="9"/>
      <c r="E612" s="9"/>
      <c r="F612" s="9"/>
    </row>
    <row r="613" spans="4:6" x14ac:dyDescent="0.25">
      <c r="D613" s="9"/>
      <c r="E613" s="9"/>
      <c r="F613" s="9"/>
    </row>
    <row r="614" spans="4:6" x14ac:dyDescent="0.25">
      <c r="D614" s="9"/>
      <c r="E614" s="9"/>
      <c r="F614" s="9"/>
    </row>
    <row r="615" spans="4:6" x14ac:dyDescent="0.25">
      <c r="D615" s="9"/>
      <c r="E615" s="9"/>
      <c r="F615" s="9"/>
    </row>
    <row r="616" spans="4:6" x14ac:dyDescent="0.25">
      <c r="D616" s="9"/>
      <c r="E616" s="9"/>
      <c r="F616" s="9"/>
    </row>
    <row r="617" spans="4:6" x14ac:dyDescent="0.25">
      <c r="D617" s="9"/>
      <c r="E617" s="9"/>
      <c r="F617" s="9"/>
    </row>
    <row r="618" spans="4:6" x14ac:dyDescent="0.25">
      <c r="D618" s="9"/>
      <c r="E618" s="9"/>
      <c r="F618" s="9"/>
    </row>
    <row r="619" spans="4:6" x14ac:dyDescent="0.25">
      <c r="D619" s="9"/>
      <c r="E619" s="9"/>
      <c r="F619" s="9"/>
    </row>
    <row r="620" spans="4:6" x14ac:dyDescent="0.25">
      <c r="D620" s="9"/>
      <c r="E620" s="9"/>
      <c r="F620" s="9"/>
    </row>
    <row r="621" spans="4:6" x14ac:dyDescent="0.25">
      <c r="D621" s="9"/>
      <c r="E621" s="9"/>
      <c r="F621" s="9"/>
    </row>
    <row r="622" spans="4:6" x14ac:dyDescent="0.25">
      <c r="D622" s="9"/>
      <c r="E622" s="9"/>
      <c r="F622" s="9"/>
    </row>
    <row r="623" spans="4:6" x14ac:dyDescent="0.25">
      <c r="D623" s="9"/>
      <c r="E623" s="9"/>
      <c r="F623" s="9"/>
    </row>
    <row r="624" spans="4:6" x14ac:dyDescent="0.25">
      <c r="D624" s="9"/>
      <c r="E624" s="9"/>
      <c r="F624" s="9"/>
    </row>
    <row r="625" spans="4:6" x14ac:dyDescent="0.25">
      <c r="D625" s="9"/>
      <c r="E625" s="9"/>
      <c r="F625" s="9"/>
    </row>
    <row r="626" spans="4:6" x14ac:dyDescent="0.25">
      <c r="D626" s="9"/>
      <c r="E626" s="9"/>
      <c r="F626" s="9"/>
    </row>
    <row r="627" spans="4:6" x14ac:dyDescent="0.25">
      <c r="D627" s="9"/>
      <c r="E627" s="9"/>
      <c r="F627" s="9"/>
    </row>
    <row r="628" spans="4:6" x14ac:dyDescent="0.25">
      <c r="D628" s="9"/>
      <c r="E628" s="9"/>
      <c r="F628" s="9"/>
    </row>
    <row r="629" spans="4:6" x14ac:dyDescent="0.25">
      <c r="D629" s="9"/>
      <c r="E629" s="9"/>
      <c r="F629" s="9"/>
    </row>
    <row r="630" spans="4:6" x14ac:dyDescent="0.25">
      <c r="D630" s="9"/>
      <c r="E630" s="9"/>
      <c r="F630" s="9"/>
    </row>
    <row r="631" spans="4:6" x14ac:dyDescent="0.25">
      <c r="D631" s="9"/>
      <c r="E631" s="9"/>
      <c r="F631" s="9"/>
    </row>
    <row r="632" spans="4:6" x14ac:dyDescent="0.25">
      <c r="D632" s="9"/>
      <c r="E632" s="9"/>
      <c r="F632" s="9"/>
    </row>
    <row r="633" spans="4:6" x14ac:dyDescent="0.25">
      <c r="D633" s="9"/>
      <c r="E633" s="9"/>
      <c r="F633" s="9"/>
    </row>
    <row r="634" spans="4:6" x14ac:dyDescent="0.25">
      <c r="D634" s="9"/>
      <c r="E634" s="9"/>
      <c r="F634" s="9"/>
    </row>
    <row r="635" spans="4:6" x14ac:dyDescent="0.25">
      <c r="D635" s="9"/>
      <c r="E635" s="9"/>
      <c r="F635" s="9"/>
    </row>
    <row r="636" spans="4:6" x14ac:dyDescent="0.25">
      <c r="D636" s="9"/>
      <c r="E636" s="9"/>
      <c r="F636" s="9"/>
    </row>
    <row r="637" spans="4:6" x14ac:dyDescent="0.25">
      <c r="D637" s="9"/>
      <c r="E637" s="9"/>
      <c r="F637" s="9"/>
    </row>
    <row r="638" spans="4:6" x14ac:dyDescent="0.25">
      <c r="D638" s="9"/>
      <c r="E638" s="9"/>
      <c r="F638" s="9"/>
    </row>
    <row r="639" spans="4:6" x14ac:dyDescent="0.25">
      <c r="D639" s="9"/>
      <c r="E639" s="9"/>
      <c r="F639" s="9"/>
    </row>
    <row r="640" spans="4:6" x14ac:dyDescent="0.25">
      <c r="D640" s="9"/>
      <c r="E640" s="9"/>
      <c r="F640" s="9"/>
    </row>
    <row r="641" spans="4:6" x14ac:dyDescent="0.25">
      <c r="D641" s="9"/>
      <c r="E641" s="9"/>
      <c r="F641" s="9"/>
    </row>
    <row r="642" spans="4:6" x14ac:dyDescent="0.25">
      <c r="D642" s="9"/>
      <c r="E642" s="9"/>
      <c r="F642" s="9"/>
    </row>
    <row r="643" spans="4:6" x14ac:dyDescent="0.25">
      <c r="D643" s="9"/>
      <c r="E643" s="9"/>
      <c r="F643" s="9"/>
    </row>
    <row r="644" spans="4:6" x14ac:dyDescent="0.25">
      <c r="D644" s="9"/>
      <c r="E644" s="9"/>
      <c r="F644" s="9"/>
    </row>
    <row r="645" spans="4:6" x14ac:dyDescent="0.25">
      <c r="D645" s="9"/>
      <c r="E645" s="9"/>
      <c r="F645" s="9"/>
    </row>
    <row r="646" spans="4:6" x14ac:dyDescent="0.25">
      <c r="D646" s="9"/>
      <c r="E646" s="9"/>
      <c r="F646" s="9"/>
    </row>
    <row r="647" spans="4:6" x14ac:dyDescent="0.25">
      <c r="D647" s="9"/>
      <c r="E647" s="9"/>
      <c r="F647" s="9"/>
    </row>
    <row r="648" spans="4:6" x14ac:dyDescent="0.25">
      <c r="D648" s="9"/>
      <c r="E648" s="9"/>
      <c r="F648" s="9"/>
    </row>
    <row r="649" spans="4:6" x14ac:dyDescent="0.25">
      <c r="D649" s="9"/>
      <c r="E649" s="9"/>
      <c r="F649" s="9"/>
    </row>
    <row r="650" spans="4:6" x14ac:dyDescent="0.25">
      <c r="D650" s="9"/>
      <c r="E650" s="9"/>
      <c r="F650" s="9"/>
    </row>
    <row r="651" spans="4:6" x14ac:dyDescent="0.25">
      <c r="D651" s="9"/>
      <c r="E651" s="9"/>
      <c r="F651" s="9"/>
    </row>
    <row r="652" spans="4:6" x14ac:dyDescent="0.25">
      <c r="D652" s="9"/>
      <c r="E652" s="9"/>
      <c r="F652" s="9"/>
    </row>
    <row r="653" spans="4:6" x14ac:dyDescent="0.25">
      <c r="D653" s="9"/>
      <c r="E653" s="9"/>
      <c r="F653" s="9"/>
    </row>
    <row r="654" spans="4:6" x14ac:dyDescent="0.25">
      <c r="D654" s="9"/>
      <c r="E654" s="9"/>
      <c r="F654" s="9"/>
    </row>
    <row r="655" spans="4:6" x14ac:dyDescent="0.25">
      <c r="D655" s="9"/>
      <c r="E655" s="9"/>
      <c r="F655" s="9"/>
    </row>
    <row r="656" spans="4:6" x14ac:dyDescent="0.25">
      <c r="D656" s="9"/>
      <c r="E656" s="9"/>
      <c r="F656" s="9"/>
    </row>
    <row r="657" spans="4:6" x14ac:dyDescent="0.25">
      <c r="D657" s="9"/>
      <c r="E657" s="9"/>
      <c r="F657" s="9"/>
    </row>
    <row r="658" spans="4:6" x14ac:dyDescent="0.25">
      <c r="D658" s="9"/>
      <c r="E658" s="9"/>
      <c r="F658" s="9"/>
    </row>
    <row r="659" spans="4:6" x14ac:dyDescent="0.25">
      <c r="D659" s="9"/>
      <c r="E659" s="9"/>
      <c r="F659" s="9"/>
    </row>
    <row r="660" spans="4:6" x14ac:dyDescent="0.25">
      <c r="D660" s="9"/>
      <c r="E660" s="9"/>
      <c r="F660" s="9"/>
    </row>
    <row r="661" spans="4:6" x14ac:dyDescent="0.25">
      <c r="D661" s="9"/>
      <c r="E661" s="9"/>
      <c r="F661" s="9"/>
    </row>
    <row r="662" spans="4:6" x14ac:dyDescent="0.25">
      <c r="D662" s="9"/>
      <c r="E662" s="9"/>
      <c r="F662" s="9"/>
    </row>
    <row r="663" spans="4:6" x14ac:dyDescent="0.25">
      <c r="D663" s="9"/>
      <c r="E663" s="9"/>
      <c r="F663" s="9"/>
    </row>
    <row r="664" spans="4:6" x14ac:dyDescent="0.25">
      <c r="D664" s="9"/>
      <c r="E664" s="9"/>
      <c r="F664" s="9"/>
    </row>
    <row r="665" spans="4:6" x14ac:dyDescent="0.25">
      <c r="D665" s="9"/>
      <c r="E665" s="9"/>
      <c r="F665" s="9"/>
    </row>
    <row r="666" spans="4:6" x14ac:dyDescent="0.25">
      <c r="D666" s="9"/>
      <c r="E666" s="9"/>
      <c r="F666" s="9"/>
    </row>
    <row r="667" spans="4:6" x14ac:dyDescent="0.25">
      <c r="D667" s="9"/>
      <c r="E667" s="9"/>
      <c r="F667" s="9"/>
    </row>
    <row r="668" spans="4:6" x14ac:dyDescent="0.25">
      <c r="D668" s="9"/>
      <c r="E668" s="9"/>
      <c r="F668" s="9"/>
    </row>
    <row r="669" spans="4:6" x14ac:dyDescent="0.25">
      <c r="D669" s="9"/>
      <c r="E669" s="9"/>
      <c r="F669" s="9"/>
    </row>
    <row r="670" spans="4:6" x14ac:dyDescent="0.25">
      <c r="D670" s="9"/>
      <c r="E670" s="9"/>
      <c r="F670" s="9"/>
    </row>
    <row r="671" spans="4:6" x14ac:dyDescent="0.25">
      <c r="D671" s="9"/>
      <c r="E671" s="9"/>
      <c r="F671" s="9"/>
    </row>
    <row r="672" spans="4:6" x14ac:dyDescent="0.25">
      <c r="D672" s="9"/>
      <c r="E672" s="9"/>
      <c r="F672" s="9"/>
    </row>
    <row r="673" spans="4:6" x14ac:dyDescent="0.25">
      <c r="D673" s="9"/>
      <c r="E673" s="9"/>
      <c r="F673" s="9"/>
    </row>
    <row r="674" spans="4:6" x14ac:dyDescent="0.25">
      <c r="D674" s="9"/>
      <c r="E674" s="9"/>
      <c r="F674" s="9"/>
    </row>
    <row r="675" spans="4:6" x14ac:dyDescent="0.25">
      <c r="D675" s="9"/>
      <c r="E675" s="9"/>
      <c r="F675" s="9"/>
    </row>
    <row r="676" spans="4:6" x14ac:dyDescent="0.25">
      <c r="D676" s="9"/>
      <c r="E676" s="9"/>
      <c r="F676" s="9"/>
    </row>
    <row r="677" spans="4:6" x14ac:dyDescent="0.25">
      <c r="D677" s="9"/>
      <c r="E677" s="9"/>
      <c r="F677" s="9"/>
    </row>
  </sheetData>
  <mergeCells count="1">
    <mergeCell ref="D4:F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D853-31B4-44A8-8847-AD59C1436493}">
  <dimension ref="B3:H37"/>
  <sheetViews>
    <sheetView showGridLines="0" workbookViewId="0">
      <selection activeCell="L10" sqref="L10"/>
    </sheetView>
  </sheetViews>
  <sheetFormatPr defaultRowHeight="15" x14ac:dyDescent="0.25"/>
  <cols>
    <col min="1" max="1" width="6.28515625" customWidth="1"/>
    <col min="2" max="2" width="23.85546875" customWidth="1"/>
    <col min="3" max="3" width="8.7109375" customWidth="1"/>
    <col min="4" max="4" width="10.5703125" customWidth="1"/>
    <col min="5" max="5" width="3.5703125" customWidth="1"/>
    <col min="7" max="7" width="3.5703125" customWidth="1"/>
    <col min="9" max="9" width="2.85546875" customWidth="1"/>
  </cols>
  <sheetData>
    <row r="3" spans="2:8" ht="18.75" x14ac:dyDescent="0.3">
      <c r="B3" s="25" t="s">
        <v>157</v>
      </c>
    </row>
    <row r="5" spans="2:8" ht="30" x14ac:dyDescent="0.25">
      <c r="B5" s="99" t="s">
        <v>104</v>
      </c>
      <c r="C5" s="22"/>
      <c r="D5" s="80" t="s">
        <v>105</v>
      </c>
      <c r="E5" s="23"/>
      <c r="F5" s="80" t="s">
        <v>106</v>
      </c>
      <c r="G5" s="23"/>
      <c r="H5" s="80" t="s">
        <v>107</v>
      </c>
    </row>
    <row r="6" spans="2:8" x14ac:dyDescent="0.25">
      <c r="C6" s="139" t="s">
        <v>132</v>
      </c>
      <c r="D6" s="5"/>
      <c r="E6" s="5"/>
      <c r="F6" s="5"/>
      <c r="G6" s="5"/>
      <c r="H6" s="5"/>
    </row>
    <row r="7" spans="2:8" x14ac:dyDescent="0.25">
      <c r="B7" t="s">
        <v>108</v>
      </c>
      <c r="C7" s="139"/>
      <c r="D7" s="5" t="s">
        <v>109</v>
      </c>
      <c r="E7" s="5"/>
      <c r="F7" s="5" t="s">
        <v>110</v>
      </c>
      <c r="G7" s="5"/>
      <c r="H7" s="5" t="s">
        <v>109</v>
      </c>
    </row>
    <row r="8" spans="2:8" x14ac:dyDescent="0.25">
      <c r="B8" s="19"/>
      <c r="C8" s="139"/>
      <c r="D8" s="20"/>
      <c r="E8" s="20"/>
      <c r="F8" s="20"/>
      <c r="G8" s="20"/>
      <c r="H8" s="20"/>
    </row>
    <row r="9" spans="2:8" x14ac:dyDescent="0.25">
      <c r="B9" t="s">
        <v>111</v>
      </c>
      <c r="C9" s="139"/>
      <c r="D9" s="5" t="s">
        <v>112</v>
      </c>
      <c r="E9" s="5"/>
      <c r="F9" s="5" t="s">
        <v>114</v>
      </c>
      <c r="G9" s="5"/>
      <c r="H9" s="5" t="s">
        <v>112</v>
      </c>
    </row>
    <row r="10" spans="2:8" x14ac:dyDescent="0.25">
      <c r="C10" s="139"/>
      <c r="D10" s="5" t="s">
        <v>177</v>
      </c>
      <c r="E10" s="5"/>
      <c r="F10" s="5" t="s">
        <v>115</v>
      </c>
      <c r="G10" s="5"/>
      <c r="H10" s="5" t="s">
        <v>177</v>
      </c>
    </row>
    <row r="11" spans="2:8" x14ac:dyDescent="0.25">
      <c r="C11" s="139"/>
      <c r="D11" s="5" t="s">
        <v>113</v>
      </c>
      <c r="E11" s="5"/>
      <c r="F11" s="5" t="s">
        <v>116</v>
      </c>
      <c r="G11" s="5"/>
      <c r="H11" s="5" t="s">
        <v>113</v>
      </c>
    </row>
    <row r="12" spans="2:8" x14ac:dyDescent="0.25">
      <c r="B12" s="19"/>
      <c r="C12" s="139"/>
      <c r="D12" s="20"/>
      <c r="E12" s="20"/>
      <c r="F12" s="20"/>
      <c r="G12" s="20"/>
      <c r="H12" s="20"/>
    </row>
    <row r="13" spans="2:8" x14ac:dyDescent="0.25">
      <c r="B13" t="s">
        <v>117</v>
      </c>
      <c r="C13" s="139"/>
      <c r="D13" s="5" t="s">
        <v>118</v>
      </c>
      <c r="E13" s="5"/>
      <c r="F13" s="5" t="s">
        <v>120</v>
      </c>
      <c r="G13" s="5"/>
      <c r="H13" s="5" t="s">
        <v>118</v>
      </c>
    </row>
    <row r="14" spans="2:8" x14ac:dyDescent="0.25">
      <c r="C14" s="139"/>
      <c r="D14" s="5" t="s">
        <v>178</v>
      </c>
      <c r="E14" s="5"/>
      <c r="F14" s="5" t="s">
        <v>121</v>
      </c>
      <c r="G14" s="5"/>
      <c r="H14" s="5" t="s">
        <v>178</v>
      </c>
    </row>
    <row r="15" spans="2:8" x14ac:dyDescent="0.25">
      <c r="C15" s="139"/>
      <c r="D15" s="5" t="s">
        <v>119</v>
      </c>
      <c r="E15" s="5"/>
      <c r="F15" s="5" t="s">
        <v>122</v>
      </c>
      <c r="G15" s="5"/>
      <c r="H15" s="5" t="s">
        <v>119</v>
      </c>
    </row>
    <row r="16" spans="2:8" x14ac:dyDescent="0.25">
      <c r="B16" s="19"/>
      <c r="C16" s="139"/>
      <c r="D16" s="20"/>
      <c r="E16" s="20"/>
      <c r="F16" s="20"/>
      <c r="G16" s="20"/>
      <c r="H16" s="20"/>
    </row>
    <row r="17" spans="2:8" x14ac:dyDescent="0.25">
      <c r="B17" t="s">
        <v>123</v>
      </c>
      <c r="C17" s="139"/>
      <c r="D17" s="5" t="s">
        <v>124</v>
      </c>
      <c r="E17" s="5"/>
      <c r="F17" s="5" t="s">
        <v>128</v>
      </c>
      <c r="G17" s="5"/>
      <c r="H17" s="5" t="s">
        <v>124</v>
      </c>
    </row>
    <row r="18" spans="2:8" x14ac:dyDescent="0.25">
      <c r="C18" s="139"/>
      <c r="D18" s="5" t="s">
        <v>125</v>
      </c>
      <c r="E18" s="5"/>
      <c r="F18" s="5" t="s">
        <v>129</v>
      </c>
      <c r="G18" s="5"/>
      <c r="H18" s="5" t="s">
        <v>125</v>
      </c>
    </row>
    <row r="19" spans="2:8" x14ac:dyDescent="0.25">
      <c r="C19" s="139"/>
      <c r="D19" s="5" t="s">
        <v>126</v>
      </c>
      <c r="E19" s="5"/>
      <c r="F19" s="5" t="s">
        <v>130</v>
      </c>
      <c r="G19" s="5"/>
      <c r="H19" s="5" t="s">
        <v>126</v>
      </c>
    </row>
    <row r="20" spans="2:8" x14ac:dyDescent="0.25">
      <c r="B20" s="19"/>
      <c r="C20" s="139"/>
      <c r="D20" s="20"/>
      <c r="E20" s="20"/>
      <c r="F20" s="20"/>
      <c r="G20" s="20"/>
      <c r="H20" s="20"/>
    </row>
    <row r="21" spans="2:8" x14ac:dyDescent="0.25">
      <c r="B21" t="s">
        <v>131</v>
      </c>
      <c r="C21" s="140" t="s">
        <v>155</v>
      </c>
      <c r="D21" s="5" t="s">
        <v>133</v>
      </c>
      <c r="E21" s="5"/>
      <c r="F21" s="5" t="s">
        <v>127</v>
      </c>
      <c r="G21" s="5"/>
      <c r="H21" s="5" t="s">
        <v>133</v>
      </c>
    </row>
    <row r="22" spans="2:8" x14ac:dyDescent="0.25">
      <c r="C22" s="141"/>
      <c r="D22" s="5" t="s">
        <v>134</v>
      </c>
      <c r="E22" s="5"/>
      <c r="F22" s="5" t="s">
        <v>136</v>
      </c>
      <c r="G22" s="5"/>
      <c r="H22" s="5" t="s">
        <v>134</v>
      </c>
    </row>
    <row r="23" spans="2:8" x14ac:dyDescent="0.25">
      <c r="C23" s="141"/>
      <c r="D23" s="5" t="s">
        <v>135</v>
      </c>
      <c r="E23" s="5"/>
      <c r="F23" s="5" t="s">
        <v>137</v>
      </c>
      <c r="G23" s="5"/>
      <c r="H23" s="5" t="s">
        <v>135</v>
      </c>
    </row>
    <row r="24" spans="2:8" x14ac:dyDescent="0.25">
      <c r="B24" s="19"/>
      <c r="C24" s="141"/>
      <c r="D24" s="20"/>
      <c r="E24" s="20"/>
      <c r="F24" s="20"/>
      <c r="G24" s="20"/>
      <c r="H24" s="20"/>
    </row>
    <row r="25" spans="2:8" x14ac:dyDescent="0.25">
      <c r="B25" t="s">
        <v>138</v>
      </c>
      <c r="C25" s="141"/>
      <c r="D25" s="5" t="s">
        <v>139</v>
      </c>
      <c r="E25" s="5"/>
      <c r="F25" s="5" t="s">
        <v>142</v>
      </c>
      <c r="G25" s="5"/>
      <c r="H25" s="5" t="s">
        <v>139</v>
      </c>
    </row>
    <row r="26" spans="2:8" x14ac:dyDescent="0.25">
      <c r="C26" s="141"/>
      <c r="D26" s="5" t="s">
        <v>140</v>
      </c>
      <c r="E26" s="5"/>
      <c r="F26" s="5" t="s">
        <v>143</v>
      </c>
      <c r="G26" s="5"/>
      <c r="H26" s="5" t="s">
        <v>140</v>
      </c>
    </row>
    <row r="27" spans="2:8" x14ac:dyDescent="0.25">
      <c r="C27" s="141"/>
      <c r="D27" s="5" t="s">
        <v>141</v>
      </c>
      <c r="E27" s="5"/>
      <c r="F27" s="5" t="s">
        <v>144</v>
      </c>
      <c r="G27" s="5"/>
      <c r="H27" s="5" t="s">
        <v>141</v>
      </c>
    </row>
    <row r="28" spans="2:8" x14ac:dyDescent="0.25">
      <c r="B28" s="19"/>
      <c r="C28" s="142"/>
      <c r="D28" s="21"/>
      <c r="E28" s="20"/>
      <c r="F28" s="20"/>
      <c r="G28" s="20"/>
      <c r="H28" s="20"/>
    </row>
    <row r="29" spans="2:8" x14ac:dyDescent="0.25">
      <c r="B29" t="s">
        <v>145</v>
      </c>
      <c r="C29" s="143" t="s">
        <v>156</v>
      </c>
      <c r="D29" s="5" t="s">
        <v>146</v>
      </c>
      <c r="E29" s="5"/>
      <c r="F29" s="5" t="s">
        <v>151</v>
      </c>
      <c r="G29" s="5"/>
      <c r="H29" s="5" t="s">
        <v>147</v>
      </c>
    </row>
    <row r="30" spans="2:8" x14ac:dyDescent="0.25">
      <c r="C30" s="141"/>
      <c r="D30" s="5" t="s">
        <v>147</v>
      </c>
      <c r="E30" s="5"/>
      <c r="F30" s="5"/>
      <c r="G30" s="5"/>
      <c r="H30" s="5"/>
    </row>
    <row r="31" spans="2:8" x14ac:dyDescent="0.25">
      <c r="C31" s="141"/>
      <c r="D31" s="5" t="s">
        <v>148</v>
      </c>
    </row>
    <row r="32" spans="2:8" x14ac:dyDescent="0.25">
      <c r="C32" s="141"/>
      <c r="D32" s="5" t="s">
        <v>149</v>
      </c>
    </row>
    <row r="33" spans="2:8" x14ac:dyDescent="0.25">
      <c r="C33" s="141"/>
      <c r="D33" s="5" t="s">
        <v>150</v>
      </c>
    </row>
    <row r="34" spans="2:8" x14ac:dyDescent="0.25">
      <c r="B34" s="19"/>
      <c r="C34" s="144"/>
      <c r="D34" s="19"/>
      <c r="E34" s="19"/>
      <c r="F34" s="19"/>
      <c r="G34" s="19"/>
      <c r="H34" s="19"/>
    </row>
    <row r="35" spans="2:8" x14ac:dyDescent="0.25">
      <c r="B35" t="s">
        <v>154</v>
      </c>
      <c r="C35" s="24"/>
      <c r="D35" s="5" t="s">
        <v>152</v>
      </c>
      <c r="F35" t="s">
        <v>152</v>
      </c>
      <c r="H35" t="s">
        <v>153</v>
      </c>
    </row>
    <row r="36" spans="2:8" x14ac:dyDescent="0.25">
      <c r="B36" s="19"/>
      <c r="C36" s="22"/>
      <c r="D36" s="19"/>
      <c r="E36" s="19"/>
      <c r="F36" s="19"/>
      <c r="G36" s="19"/>
      <c r="H36" s="19"/>
    </row>
    <row r="37" spans="2:8" x14ac:dyDescent="0.25">
      <c r="H37" s="13" t="s">
        <v>259</v>
      </c>
    </row>
  </sheetData>
  <mergeCells count="3">
    <mergeCell ref="C6:C20"/>
    <mergeCell ref="C21:C28"/>
    <mergeCell ref="C29:C3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E9880-5AA8-46F5-A20C-9B610C58EABF}">
  <dimension ref="C3:F14"/>
  <sheetViews>
    <sheetView showGridLines="0" workbookViewId="0">
      <selection activeCell="I5" sqref="I5"/>
    </sheetView>
  </sheetViews>
  <sheetFormatPr defaultRowHeight="15" x14ac:dyDescent="0.25"/>
  <cols>
    <col min="3" max="3" width="51.28515625" customWidth="1"/>
    <col min="4" max="4" width="8.85546875" style="5"/>
    <col min="5" max="5" width="3.85546875" style="5" customWidth="1"/>
    <col min="6" max="6" width="12.140625" style="5" customWidth="1"/>
  </cols>
  <sheetData>
    <row r="3" spans="3:6" x14ac:dyDescent="0.25">
      <c r="C3" s="64" t="s">
        <v>158</v>
      </c>
      <c r="D3" s="77"/>
      <c r="E3" s="77"/>
      <c r="F3" s="77"/>
    </row>
    <row r="4" spans="3:6" ht="5.85" customHeight="1" x14ac:dyDescent="0.25"/>
    <row r="5" spans="3:6" ht="45" x14ac:dyDescent="0.25">
      <c r="C5" s="99" t="s">
        <v>104</v>
      </c>
      <c r="D5" s="80" t="s">
        <v>175</v>
      </c>
      <c r="E5" s="80"/>
      <c r="F5" s="80" t="s">
        <v>161</v>
      </c>
    </row>
    <row r="6" spans="3:6" x14ac:dyDescent="0.25">
      <c r="C6" s="100" t="s">
        <v>159</v>
      </c>
      <c r="D6" s="101" t="s">
        <v>160</v>
      </c>
      <c r="E6" s="101"/>
      <c r="F6" s="102" t="s">
        <v>162</v>
      </c>
    </row>
    <row r="7" spans="3:6" x14ac:dyDescent="0.25">
      <c r="C7" s="100" t="s">
        <v>170</v>
      </c>
      <c r="D7" s="101">
        <v>1</v>
      </c>
      <c r="E7" s="101"/>
      <c r="F7" s="103" t="s">
        <v>166</v>
      </c>
    </row>
    <row r="8" spans="3:6" x14ac:dyDescent="0.25">
      <c r="C8" s="100" t="s">
        <v>171</v>
      </c>
      <c r="D8" s="101">
        <v>2</v>
      </c>
      <c r="E8" s="101"/>
      <c r="F8" s="103" t="s">
        <v>165</v>
      </c>
    </row>
    <row r="9" spans="3:6" x14ac:dyDescent="0.25">
      <c r="C9" s="100" t="s">
        <v>172</v>
      </c>
      <c r="D9" s="101">
        <v>3</v>
      </c>
      <c r="E9" s="101"/>
      <c r="F9" s="103" t="s">
        <v>163</v>
      </c>
    </row>
    <row r="10" spans="3:6" x14ac:dyDescent="0.25">
      <c r="C10" s="100" t="s">
        <v>169</v>
      </c>
      <c r="D10" s="101">
        <v>4</v>
      </c>
      <c r="E10" s="101"/>
      <c r="F10" s="103" t="s">
        <v>164</v>
      </c>
    </row>
    <row r="11" spans="3:6" x14ac:dyDescent="0.25">
      <c r="C11" s="100" t="s">
        <v>173</v>
      </c>
      <c r="D11" s="101">
        <v>5</v>
      </c>
      <c r="E11" s="101"/>
      <c r="F11" s="103" t="s">
        <v>167</v>
      </c>
    </row>
    <row r="12" spans="3:6" x14ac:dyDescent="0.25">
      <c r="C12" s="100" t="s">
        <v>174</v>
      </c>
      <c r="D12" s="101">
        <v>6</v>
      </c>
      <c r="E12" s="101"/>
      <c r="F12" s="103" t="s">
        <v>168</v>
      </c>
    </row>
    <row r="13" spans="3:6" ht="6.75" customHeight="1" x14ac:dyDescent="0.25"/>
    <row r="14" spans="3:6" x14ac:dyDescent="0.25">
      <c r="F14" s="13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B2AB-30DA-466E-A618-F6B8A7E9D791}">
  <dimension ref="B1:M48"/>
  <sheetViews>
    <sheetView showGridLines="0" workbookViewId="0">
      <selection activeCell="O8" sqref="O8"/>
    </sheetView>
  </sheetViews>
  <sheetFormatPr defaultRowHeight="15" x14ac:dyDescent="0.25"/>
  <cols>
    <col min="1" max="1" width="2.28515625" customWidth="1"/>
    <col min="2" max="2" width="22.5703125" customWidth="1"/>
    <col min="3" max="3" width="9.85546875" customWidth="1"/>
    <col min="4" max="4" width="2.85546875" customWidth="1"/>
    <col min="5" max="5" width="9.85546875" customWidth="1"/>
    <col min="6" max="6" width="10.28515625" customWidth="1"/>
    <col min="7" max="7" width="3.42578125" customWidth="1"/>
    <col min="8" max="8" width="9.140625" customWidth="1"/>
    <col min="9" max="9" width="2.42578125" customWidth="1"/>
    <col min="10" max="10" width="10.140625" customWidth="1"/>
    <col min="11" max="11" width="9.85546875" customWidth="1"/>
    <col min="12" max="12" width="2.85546875" customWidth="1"/>
  </cols>
  <sheetData>
    <row r="1" spans="2:13" ht="26.25" x14ac:dyDescent="0.4">
      <c r="B1" s="31" t="s">
        <v>179</v>
      </c>
    </row>
    <row r="2" spans="2:13" ht="5.85" customHeight="1" thickBot="1" x14ac:dyDescent="0.3"/>
    <row r="3" spans="2:13" ht="18.75" customHeight="1" thickBot="1" x14ac:dyDescent="0.3">
      <c r="B3" s="104" t="s">
        <v>223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6"/>
    </row>
    <row r="4" spans="2:13" s="34" customFormat="1" ht="24.6" customHeight="1" x14ac:dyDescent="0.25">
      <c r="B4" s="110"/>
      <c r="C4" s="111"/>
      <c r="D4" s="107"/>
      <c r="E4" s="145" t="s">
        <v>207</v>
      </c>
      <c r="F4" s="146"/>
      <c r="G4" s="146"/>
      <c r="H4" s="146"/>
      <c r="I4" s="107"/>
      <c r="J4" s="145" t="s">
        <v>217</v>
      </c>
      <c r="K4" s="146"/>
      <c r="L4" s="146"/>
      <c r="M4" s="146"/>
    </row>
    <row r="5" spans="2:13" s="34" customFormat="1" ht="34.5" customHeight="1" thickBot="1" x14ac:dyDescent="0.3">
      <c r="B5" s="44" t="s">
        <v>184</v>
      </c>
      <c r="C5" s="109" t="s">
        <v>224</v>
      </c>
      <c r="D5" s="39"/>
      <c r="E5" s="112" t="s">
        <v>221</v>
      </c>
      <c r="F5" s="112" t="s">
        <v>222</v>
      </c>
      <c r="G5" s="39"/>
      <c r="H5" s="109" t="s">
        <v>224</v>
      </c>
      <c r="I5" s="39"/>
      <c r="J5" s="112" t="s">
        <v>221</v>
      </c>
      <c r="K5" s="112" t="s">
        <v>222</v>
      </c>
      <c r="L5" s="43"/>
      <c r="M5" s="109" t="s">
        <v>224</v>
      </c>
    </row>
    <row r="6" spans="2:13" ht="15.75" thickTop="1" x14ac:dyDescent="0.25">
      <c r="B6" s="24" t="s">
        <v>45</v>
      </c>
      <c r="C6" s="28">
        <v>220</v>
      </c>
      <c r="H6" s="36">
        <f>+C6+E6-F6</f>
        <v>220</v>
      </c>
      <c r="M6" s="36">
        <f>+C6+J6-K6</f>
        <v>220</v>
      </c>
    </row>
    <row r="7" spans="2:13" x14ac:dyDescent="0.25">
      <c r="B7" s="24" t="s">
        <v>180</v>
      </c>
      <c r="C7" s="28">
        <f>740.2+109</f>
        <v>849.2</v>
      </c>
      <c r="E7" s="38">
        <f>+E36</f>
        <v>200</v>
      </c>
      <c r="H7" s="36">
        <f t="shared" ref="H7:H8" si="0">+C7+E7-F7</f>
        <v>1049.2</v>
      </c>
      <c r="J7" s="38">
        <f>+K43</f>
        <v>200</v>
      </c>
      <c r="M7" s="36">
        <f t="shared" ref="M7:M8" si="1">+C7+J7-K7</f>
        <v>1049.2</v>
      </c>
    </row>
    <row r="8" spans="2:13" x14ac:dyDescent="0.25">
      <c r="B8" s="24" t="s">
        <v>181</v>
      </c>
      <c r="C8" s="28">
        <v>80.7</v>
      </c>
      <c r="H8" s="36">
        <f t="shared" si="0"/>
        <v>80.7</v>
      </c>
      <c r="M8" s="36">
        <f t="shared" si="1"/>
        <v>80.7</v>
      </c>
    </row>
    <row r="9" spans="2:13" ht="15.75" thickBot="1" x14ac:dyDescent="0.3">
      <c r="B9" s="24" t="s">
        <v>182</v>
      </c>
      <c r="C9" s="29">
        <f>SUM(C6:C8)</f>
        <v>1149.9000000000001</v>
      </c>
      <c r="H9" s="30">
        <f>SUM(H6:H8)</f>
        <v>1349.9</v>
      </c>
      <c r="M9" s="30">
        <f>SUM(M6:M8)</f>
        <v>1349.9</v>
      </c>
    </row>
    <row r="10" spans="2:13" ht="14.45" customHeight="1" thickTop="1" x14ac:dyDescent="0.25">
      <c r="B10" s="24"/>
      <c r="C10" s="28"/>
    </row>
    <row r="11" spans="2:13" ht="14.45" customHeight="1" x14ac:dyDescent="0.25">
      <c r="B11" s="44" t="s">
        <v>183</v>
      </c>
      <c r="C11" s="24"/>
      <c r="M11" s="38"/>
    </row>
    <row r="12" spans="2:13" ht="14.45" customHeight="1" x14ac:dyDescent="0.25">
      <c r="B12" s="24" t="s">
        <v>79</v>
      </c>
      <c r="C12" s="28">
        <v>120</v>
      </c>
      <c r="H12" s="36">
        <f>+C12-E12+F12</f>
        <v>120</v>
      </c>
      <c r="M12" s="38">
        <f>+C12+K12-J12</f>
        <v>120</v>
      </c>
    </row>
    <row r="13" spans="2:13" ht="14.45" customHeight="1" x14ac:dyDescent="0.25">
      <c r="B13" s="24" t="s">
        <v>185</v>
      </c>
      <c r="C13" s="28">
        <v>300</v>
      </c>
      <c r="F13" s="38">
        <f>+E36</f>
        <v>200</v>
      </c>
      <c r="H13" s="36">
        <f t="shared" ref="H13:H14" si="2">+C13-E13+F13</f>
        <v>500</v>
      </c>
      <c r="M13" s="38">
        <f t="shared" ref="M13:M14" si="3">+C13+K13-J13</f>
        <v>300</v>
      </c>
    </row>
    <row r="14" spans="2:13" ht="14.45" customHeight="1" x14ac:dyDescent="0.25">
      <c r="B14" s="24" t="s">
        <v>186</v>
      </c>
      <c r="C14" s="28">
        <v>729.9</v>
      </c>
      <c r="H14" s="36">
        <f t="shared" si="2"/>
        <v>729.9</v>
      </c>
      <c r="K14" s="38">
        <f>+K43</f>
        <v>200</v>
      </c>
      <c r="M14" s="38">
        <f t="shared" si="3"/>
        <v>929.9</v>
      </c>
    </row>
    <row r="15" spans="2:13" ht="14.45" customHeight="1" thickBot="1" x14ac:dyDescent="0.3">
      <c r="B15" s="24"/>
      <c r="C15" s="29">
        <f>SUM(C12:C14)</f>
        <v>1149.9000000000001</v>
      </c>
      <c r="E15" s="27">
        <f>SUM(E6:E14)</f>
        <v>200</v>
      </c>
      <c r="F15" s="27">
        <f>SUM(F6:F14)</f>
        <v>200</v>
      </c>
      <c r="H15" s="30">
        <f>SUM(H12:H14)</f>
        <v>1349.9</v>
      </c>
      <c r="J15" s="56">
        <f>SUM(J6:J14)</f>
        <v>200</v>
      </c>
      <c r="K15" s="56">
        <f>SUM(K6:K14)</f>
        <v>200</v>
      </c>
      <c r="M15" s="30">
        <f>SUM(M12:M14)</f>
        <v>1349.9</v>
      </c>
    </row>
    <row r="16" spans="2:13" ht="14.45" customHeight="1" thickTop="1" thickBot="1" x14ac:dyDescent="0.3">
      <c r="C16" s="26"/>
      <c r="M16" s="38"/>
    </row>
    <row r="17" spans="2:13" s="34" customFormat="1" ht="20.100000000000001" customHeight="1" thickBot="1" x14ac:dyDescent="0.3">
      <c r="B17" s="115" t="s">
        <v>228</v>
      </c>
      <c r="C17" s="116"/>
      <c r="D17" s="117"/>
      <c r="E17" s="117"/>
      <c r="F17" s="118"/>
      <c r="G17" s="118"/>
      <c r="H17" s="117"/>
      <c r="I17" s="117"/>
      <c r="J17" s="117"/>
      <c r="K17" s="117"/>
      <c r="L17" s="117"/>
      <c r="M17" s="119"/>
    </row>
    <row r="18" spans="2:13" ht="24" customHeight="1" x14ac:dyDescent="0.25">
      <c r="B18" s="114"/>
      <c r="C18" s="114"/>
      <c r="D18" s="111"/>
      <c r="E18" s="145" t="s">
        <v>207</v>
      </c>
      <c r="F18" s="146"/>
      <c r="G18" s="146"/>
      <c r="H18" s="146"/>
      <c r="I18" s="111"/>
      <c r="J18" s="145" t="s">
        <v>217</v>
      </c>
      <c r="K18" s="146"/>
      <c r="L18" s="146"/>
      <c r="M18" s="146"/>
    </row>
    <row r="19" spans="2:13" ht="30.75" customHeight="1" thickBot="1" x14ac:dyDescent="0.3">
      <c r="C19" s="109" t="s">
        <v>224</v>
      </c>
      <c r="F19" s="113" t="s">
        <v>225</v>
      </c>
      <c r="H19" s="109" t="s">
        <v>224</v>
      </c>
      <c r="K19" s="113" t="s">
        <v>225</v>
      </c>
      <c r="M19" s="109" t="s">
        <v>224</v>
      </c>
    </row>
    <row r="20" spans="2:13" ht="15.75" thickTop="1" x14ac:dyDescent="0.25">
      <c r="B20" s="24" t="s">
        <v>187</v>
      </c>
      <c r="C20" s="50">
        <v>831</v>
      </c>
      <c r="F20" s="26"/>
    </row>
    <row r="21" spans="2:13" x14ac:dyDescent="0.25">
      <c r="B21" s="24" t="s">
        <v>188</v>
      </c>
      <c r="C21" s="50">
        <v>580</v>
      </c>
      <c r="F21" s="26"/>
    </row>
    <row r="22" spans="2:13" x14ac:dyDescent="0.25">
      <c r="B22" s="24" t="s">
        <v>189</v>
      </c>
      <c r="C22" s="51">
        <f>C20-C21</f>
        <v>251</v>
      </c>
      <c r="F22" s="26"/>
    </row>
    <row r="23" spans="2:13" x14ac:dyDescent="0.25">
      <c r="B23" s="24" t="s">
        <v>190</v>
      </c>
      <c r="C23" s="50">
        <v>130</v>
      </c>
      <c r="F23" s="26"/>
    </row>
    <row r="24" spans="2:13" x14ac:dyDescent="0.25">
      <c r="B24" s="24" t="s">
        <v>0</v>
      </c>
      <c r="C24" s="51">
        <f>+C22-C23</f>
        <v>121</v>
      </c>
      <c r="F24" s="26">
        <v>25</v>
      </c>
      <c r="H24" s="45">
        <f>+F24+C24</f>
        <v>146</v>
      </c>
      <c r="K24" s="36">
        <f>+F24</f>
        <v>25</v>
      </c>
      <c r="M24" s="45">
        <f>+K24+C24</f>
        <v>146</v>
      </c>
    </row>
    <row r="25" spans="2:13" x14ac:dyDescent="0.25">
      <c r="B25" s="24" t="s">
        <v>191</v>
      </c>
      <c r="C25" s="50">
        <v>15</v>
      </c>
      <c r="F25" s="26">
        <f>-F24/C24*C25</f>
        <v>-3.0991735537190084</v>
      </c>
      <c r="H25" s="45">
        <f>+C25-F25</f>
        <v>18.099173553719009</v>
      </c>
      <c r="K25" s="36">
        <f>+F25</f>
        <v>-3.0991735537190084</v>
      </c>
      <c r="M25" s="45">
        <f>+C25-K25</f>
        <v>18.099173553719009</v>
      </c>
    </row>
    <row r="26" spans="2:13" x14ac:dyDescent="0.25">
      <c r="B26" s="24" t="s">
        <v>193</v>
      </c>
      <c r="C26" s="51">
        <f>+C24-C25</f>
        <v>106</v>
      </c>
      <c r="F26" s="26"/>
      <c r="H26" s="33">
        <f>+H24-H25</f>
        <v>127.90082644628099</v>
      </c>
      <c r="M26" s="33">
        <f>+M24-M25</f>
        <v>127.90082644628099</v>
      </c>
    </row>
    <row r="27" spans="2:13" x14ac:dyDescent="0.25">
      <c r="B27" s="24" t="s">
        <v>192</v>
      </c>
      <c r="C27" s="50">
        <v>21</v>
      </c>
      <c r="F27" s="26">
        <f>-E37*E36</f>
        <v>-14.000000000000002</v>
      </c>
      <c r="H27" s="45">
        <f>+C27-F27</f>
        <v>35</v>
      </c>
      <c r="M27" s="45">
        <f>+C27+K27</f>
        <v>21</v>
      </c>
    </row>
    <row r="28" spans="2:13" x14ac:dyDescent="0.25">
      <c r="B28" s="24" t="s">
        <v>194</v>
      </c>
      <c r="C28" s="51">
        <f>+C26-C27</f>
        <v>85</v>
      </c>
      <c r="F28" s="26"/>
      <c r="H28" s="47">
        <f>+H26-H27</f>
        <v>92.900826446280988</v>
      </c>
      <c r="M28" s="47">
        <f>+M26-M27</f>
        <v>106.90082644628099</v>
      </c>
    </row>
    <row r="29" spans="2:13" x14ac:dyDescent="0.25">
      <c r="B29" s="24" t="s">
        <v>195</v>
      </c>
      <c r="C29" s="50">
        <f>+C28*0.25</f>
        <v>21.25</v>
      </c>
      <c r="F29" s="26">
        <f>+C29-H29</f>
        <v>-1.9752066115702469</v>
      </c>
      <c r="H29" s="8">
        <f>+C29/C28*H28</f>
        <v>23.225206611570247</v>
      </c>
      <c r="K29" s="36">
        <f>+C29-M29</f>
        <v>-5.4752066115702469</v>
      </c>
      <c r="M29" s="48">
        <f>+C29/C28*M28</f>
        <v>26.725206611570247</v>
      </c>
    </row>
    <row r="30" spans="2:13" ht="15" customHeight="1" thickBot="1" x14ac:dyDescent="0.3">
      <c r="B30" s="24" t="s">
        <v>196</v>
      </c>
      <c r="C30" s="51">
        <f>+C28-C29</f>
        <v>63.75</v>
      </c>
      <c r="F30" s="27">
        <f>SUM(F24:F29)</f>
        <v>5.9256198347107425</v>
      </c>
      <c r="H30" s="47">
        <f>+H28-H29</f>
        <v>69.675619834710744</v>
      </c>
      <c r="K30" s="27">
        <f>SUM(K24:K29)</f>
        <v>16.425619834710744</v>
      </c>
      <c r="M30" s="58">
        <f>+M28-M29</f>
        <v>80.175619834710744</v>
      </c>
    </row>
    <row r="31" spans="2:13" ht="15" customHeight="1" thickTop="1" x14ac:dyDescent="0.25">
      <c r="B31" s="24" t="s">
        <v>226</v>
      </c>
      <c r="C31" s="126">
        <f>+C30/$D$31</f>
        <v>3.5416666666666665</v>
      </c>
      <c r="D31">
        <v>18</v>
      </c>
      <c r="E31" t="s">
        <v>227</v>
      </c>
      <c r="F31" s="32">
        <f>+F30/D31</f>
        <v>0.3292011019283746</v>
      </c>
      <c r="H31" s="126">
        <f>+H30/$D$31</f>
        <v>3.8708677685950414</v>
      </c>
      <c r="J31" s="45">
        <f>+D31+K44</f>
        <v>23.714285714285715</v>
      </c>
      <c r="K31" s="32">
        <f>+K30/J31</f>
        <v>0.69264661953599516</v>
      </c>
      <c r="M31" s="126">
        <f>+M30/J31</f>
        <v>3.3808996315841879</v>
      </c>
    </row>
    <row r="32" spans="2:13" ht="15" customHeight="1" thickBot="1" x14ac:dyDescent="0.3">
      <c r="B32" s="24" t="s">
        <v>197</v>
      </c>
      <c r="C32" s="127">
        <f>+C31*D32</f>
        <v>1.7708333333333333</v>
      </c>
      <c r="D32">
        <v>0.5</v>
      </c>
      <c r="F32" s="46">
        <f>+F31/2</f>
        <v>0.1646005509641873</v>
      </c>
      <c r="H32" s="127">
        <f>+H31/2</f>
        <v>1.9354338842975207</v>
      </c>
      <c r="J32" s="17" t="s">
        <v>227</v>
      </c>
      <c r="K32" s="46">
        <f>+K31/2</f>
        <v>0.34632330976799758</v>
      </c>
      <c r="M32" s="127">
        <f>+M31/2</f>
        <v>1.690449815792094</v>
      </c>
    </row>
    <row r="33" spans="2:13" ht="15.75" thickBot="1" x14ac:dyDescent="0.3"/>
    <row r="34" spans="2:13" ht="15.75" thickBot="1" x14ac:dyDescent="0.3">
      <c r="B34" s="115" t="s">
        <v>205</v>
      </c>
      <c r="C34" s="120"/>
      <c r="D34" s="120"/>
      <c r="E34" s="120"/>
      <c r="F34" s="121"/>
      <c r="H34" s="104" t="s">
        <v>198</v>
      </c>
      <c r="I34" s="105"/>
      <c r="J34" s="105"/>
      <c r="K34" s="105"/>
      <c r="L34" s="105"/>
      <c r="M34" s="106"/>
    </row>
    <row r="35" spans="2:13" ht="20.85" customHeight="1" x14ac:dyDescent="0.25">
      <c r="B35" s="122" t="s">
        <v>207</v>
      </c>
      <c r="C35" s="122"/>
      <c r="D35" s="122"/>
      <c r="E35" s="122"/>
      <c r="F35" s="122"/>
      <c r="G35" s="55"/>
      <c r="H35" s="123"/>
      <c r="I35" s="123"/>
      <c r="J35" s="123"/>
      <c r="K35" s="123"/>
      <c r="L35" s="123"/>
      <c r="M35" s="123"/>
    </row>
    <row r="36" spans="2:13" x14ac:dyDescent="0.25">
      <c r="B36" t="s">
        <v>206</v>
      </c>
      <c r="E36" s="38">
        <v>200</v>
      </c>
      <c r="F36" t="s">
        <v>202</v>
      </c>
      <c r="H36" t="s">
        <v>199</v>
      </c>
      <c r="K36" s="35">
        <v>35</v>
      </c>
    </row>
    <row r="37" spans="2:13" x14ac:dyDescent="0.25">
      <c r="B37" t="s">
        <v>192</v>
      </c>
      <c r="E37" s="40">
        <v>7.0000000000000007E-2</v>
      </c>
      <c r="H37" t="s">
        <v>200</v>
      </c>
      <c r="K37" s="8">
        <f>+D31</f>
        <v>18</v>
      </c>
      <c r="L37" t="s">
        <v>201</v>
      </c>
    </row>
    <row r="38" spans="2:13" x14ac:dyDescent="0.25">
      <c r="B38" t="s">
        <v>208</v>
      </c>
      <c r="E38">
        <v>6</v>
      </c>
      <c r="F38" t="s">
        <v>209</v>
      </c>
      <c r="H38" t="s">
        <v>203</v>
      </c>
      <c r="K38" s="37">
        <f>+K37*K36</f>
        <v>630</v>
      </c>
      <c r="L38" t="s">
        <v>202</v>
      </c>
    </row>
    <row r="39" spans="2:13" x14ac:dyDescent="0.25">
      <c r="H39" t="s">
        <v>20</v>
      </c>
      <c r="K39" s="37">
        <f>+C13</f>
        <v>300</v>
      </c>
      <c r="L39" t="s">
        <v>202</v>
      </c>
    </row>
    <row r="40" spans="2:13" ht="15.75" thickBot="1" x14ac:dyDescent="0.3">
      <c r="C40" s="124" t="s">
        <v>229</v>
      </c>
      <c r="D40" s="124"/>
      <c r="E40" s="124" t="s">
        <v>230</v>
      </c>
      <c r="F40" s="124" t="s">
        <v>192</v>
      </c>
      <c r="H40" t="s">
        <v>204</v>
      </c>
      <c r="K40" s="38">
        <f>+K39+K38</f>
        <v>930</v>
      </c>
      <c r="L40" t="s">
        <v>202</v>
      </c>
    </row>
    <row r="41" spans="2:13" ht="15.75" thickTop="1" x14ac:dyDescent="0.25">
      <c r="B41" t="s">
        <v>210</v>
      </c>
      <c r="C41" s="53">
        <v>0</v>
      </c>
      <c r="E41" s="54">
        <f>+E36</f>
        <v>200</v>
      </c>
      <c r="F41" s="53">
        <f>+E36*$E$37</f>
        <v>14.000000000000002</v>
      </c>
    </row>
    <row r="42" spans="2:13" x14ac:dyDescent="0.25">
      <c r="B42" t="s">
        <v>211</v>
      </c>
      <c r="C42" s="53">
        <v>20</v>
      </c>
      <c r="E42" s="54">
        <f>+E41-C42</f>
        <v>180</v>
      </c>
      <c r="F42" s="53">
        <f>+E41*$E$37</f>
        <v>14.000000000000002</v>
      </c>
      <c r="H42" s="125" t="s">
        <v>217</v>
      </c>
      <c r="I42" s="125"/>
      <c r="J42" s="125"/>
      <c r="K42" s="125"/>
      <c r="L42" s="125"/>
      <c r="M42" s="108"/>
    </row>
    <row r="43" spans="2:13" x14ac:dyDescent="0.25">
      <c r="B43" t="s">
        <v>212</v>
      </c>
      <c r="C43" s="53">
        <v>30</v>
      </c>
      <c r="E43" s="54">
        <f t="shared" ref="E43:E46" si="4">+E42-C43</f>
        <v>150</v>
      </c>
      <c r="F43" s="53">
        <f t="shared" ref="F43:F46" si="5">+E42*$E$37</f>
        <v>12.600000000000001</v>
      </c>
      <c r="H43" t="s">
        <v>218</v>
      </c>
      <c r="K43" s="38">
        <v>200</v>
      </c>
      <c r="L43" t="s">
        <v>202</v>
      </c>
    </row>
    <row r="44" spans="2:13" x14ac:dyDescent="0.25">
      <c r="B44" t="s">
        <v>213</v>
      </c>
      <c r="C44" s="53">
        <v>40</v>
      </c>
      <c r="E44" s="54">
        <f t="shared" si="4"/>
        <v>110</v>
      </c>
      <c r="F44" s="53">
        <f t="shared" si="5"/>
        <v>10.500000000000002</v>
      </c>
      <c r="H44" t="s">
        <v>219</v>
      </c>
      <c r="K44" s="8">
        <f>+K43/K45</f>
        <v>5.7142857142857144</v>
      </c>
      <c r="L44" t="s">
        <v>202</v>
      </c>
    </row>
    <row r="45" spans="2:13" x14ac:dyDescent="0.25">
      <c r="B45" t="s">
        <v>214</v>
      </c>
      <c r="C45" s="53">
        <v>50</v>
      </c>
      <c r="E45" s="54">
        <f t="shared" si="4"/>
        <v>60</v>
      </c>
      <c r="F45" s="53">
        <f t="shared" si="5"/>
        <v>7.7000000000000011</v>
      </c>
      <c r="H45" t="s">
        <v>220</v>
      </c>
      <c r="K45" s="38">
        <f>+K36</f>
        <v>35</v>
      </c>
    </row>
    <row r="46" spans="2:13" x14ac:dyDescent="0.25">
      <c r="B46" t="s">
        <v>215</v>
      </c>
      <c r="C46" s="53">
        <v>60</v>
      </c>
      <c r="E46" s="54">
        <f t="shared" si="4"/>
        <v>0</v>
      </c>
      <c r="F46" s="53">
        <f t="shared" si="5"/>
        <v>4.2</v>
      </c>
    </row>
    <row r="47" spans="2:13" ht="20.100000000000001" customHeight="1" thickBot="1" x14ac:dyDescent="0.3">
      <c r="B47" t="s">
        <v>216</v>
      </c>
      <c r="C47" s="57">
        <f>SUM(C41:C46)</f>
        <v>200</v>
      </c>
      <c r="E47" s="5"/>
      <c r="F47" s="5"/>
    </row>
    <row r="48" spans="2:13" ht="15.75" thickTop="1" x14ac:dyDescent="0.25"/>
  </sheetData>
  <mergeCells count="4">
    <mergeCell ref="E4:H4"/>
    <mergeCell ref="J4:M4"/>
    <mergeCell ref="E18:H18"/>
    <mergeCell ref="J18:M18"/>
  </mergeCells>
  <phoneticPr fontId="11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27705-31B1-4732-A2A7-C4FEE2E94FED}">
  <dimension ref="B1:M95"/>
  <sheetViews>
    <sheetView showGridLines="0" zoomScale="90" zoomScaleNormal="90" workbookViewId="0">
      <selection activeCell="O14" sqref="O14"/>
    </sheetView>
  </sheetViews>
  <sheetFormatPr defaultRowHeight="15" x14ac:dyDescent="0.25"/>
  <cols>
    <col min="1" max="1" width="2.28515625" customWidth="1"/>
    <col min="2" max="2" width="24.42578125" customWidth="1"/>
    <col min="3" max="3" width="9.85546875" customWidth="1"/>
    <col min="4" max="4" width="6.140625" customWidth="1"/>
    <col min="5" max="5" width="11.7109375" customWidth="1"/>
    <col min="6" max="6" width="10.28515625" customWidth="1"/>
    <col min="7" max="7" width="3.42578125" customWidth="1"/>
    <col min="8" max="8" width="9.5703125" customWidth="1"/>
    <col min="9" max="9" width="2.42578125" customWidth="1"/>
    <col min="10" max="10" width="10.140625" customWidth="1"/>
    <col min="11" max="11" width="9.85546875" customWidth="1"/>
    <col min="12" max="12" width="2.85546875" customWidth="1"/>
  </cols>
  <sheetData>
    <row r="1" spans="2:13" ht="26.25" x14ac:dyDescent="0.4">
      <c r="B1" s="31" t="s">
        <v>179</v>
      </c>
    </row>
    <row r="2" spans="2:13" ht="5.85" customHeight="1" thickBot="1" x14ac:dyDescent="0.3"/>
    <row r="3" spans="2:13" ht="18.75" customHeight="1" thickBot="1" x14ac:dyDescent="0.3">
      <c r="B3" s="104" t="s">
        <v>223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6"/>
    </row>
    <row r="4" spans="2:13" s="34" customFormat="1" ht="24.6" customHeight="1" x14ac:dyDescent="0.25">
      <c r="B4" s="110"/>
      <c r="C4" s="111"/>
      <c r="D4" s="107"/>
      <c r="E4" s="145" t="s">
        <v>207</v>
      </c>
      <c r="F4" s="146"/>
      <c r="G4" s="146"/>
      <c r="H4" s="146"/>
      <c r="I4" s="107"/>
      <c r="J4" s="145" t="s">
        <v>217</v>
      </c>
      <c r="K4" s="146"/>
      <c r="L4" s="146"/>
      <c r="M4" s="146"/>
    </row>
    <row r="5" spans="2:13" s="34" customFormat="1" ht="34.5" customHeight="1" thickBot="1" x14ac:dyDescent="0.3">
      <c r="B5" s="44" t="s">
        <v>184</v>
      </c>
      <c r="C5" s="41" t="s">
        <v>224</v>
      </c>
      <c r="D5" s="39"/>
      <c r="E5" s="42" t="s">
        <v>221</v>
      </c>
      <c r="F5" s="42" t="s">
        <v>222</v>
      </c>
      <c r="G5" s="39"/>
      <c r="H5" s="41" t="s">
        <v>224</v>
      </c>
      <c r="I5" s="39"/>
      <c r="J5" s="42" t="s">
        <v>221</v>
      </c>
      <c r="K5" s="42" t="s">
        <v>222</v>
      </c>
      <c r="L5" s="43"/>
      <c r="M5" s="41" t="s">
        <v>224</v>
      </c>
    </row>
    <row r="6" spans="2:13" ht="15.75" thickTop="1" x14ac:dyDescent="0.25">
      <c r="B6" s="24" t="s">
        <v>45</v>
      </c>
      <c r="C6" s="28">
        <v>220</v>
      </c>
      <c r="H6" s="36">
        <f>+C6+E6-F6</f>
        <v>220</v>
      </c>
      <c r="M6" s="36">
        <f>+C6+J6-K6</f>
        <v>220</v>
      </c>
    </row>
    <row r="7" spans="2:13" x14ac:dyDescent="0.25">
      <c r="B7" s="24" t="s">
        <v>180</v>
      </c>
      <c r="C7" s="28">
        <f>740.2+109</f>
        <v>849.2</v>
      </c>
      <c r="E7" s="38">
        <f>+E36</f>
        <v>200</v>
      </c>
      <c r="H7" s="36">
        <f t="shared" ref="H7:H8" si="0">+C7+E7-F7</f>
        <v>1049.2</v>
      </c>
      <c r="J7" s="38">
        <f>+K43</f>
        <v>200</v>
      </c>
      <c r="M7" s="36">
        <f t="shared" ref="M7:M8" si="1">+C7+J7-K7</f>
        <v>1049.2</v>
      </c>
    </row>
    <row r="8" spans="2:13" x14ac:dyDescent="0.25">
      <c r="B8" s="24" t="s">
        <v>181</v>
      </c>
      <c r="C8" s="28">
        <v>80.7</v>
      </c>
      <c r="H8" s="36">
        <f t="shared" si="0"/>
        <v>80.7</v>
      </c>
      <c r="M8" s="36">
        <f t="shared" si="1"/>
        <v>80.7</v>
      </c>
    </row>
    <row r="9" spans="2:13" ht="15.75" thickBot="1" x14ac:dyDescent="0.3">
      <c r="B9" s="24" t="s">
        <v>182</v>
      </c>
      <c r="C9" s="29">
        <f>SUM(C6:C8)</f>
        <v>1149.9000000000001</v>
      </c>
      <c r="H9" s="27">
        <f>SUM(H6:H8)</f>
        <v>1349.9</v>
      </c>
      <c r="M9" s="27">
        <f>SUM(M6:M8)</f>
        <v>1349.9</v>
      </c>
    </row>
    <row r="10" spans="2:13" ht="14.45" customHeight="1" thickTop="1" x14ac:dyDescent="0.25">
      <c r="B10" s="24"/>
      <c r="C10" s="28"/>
    </row>
    <row r="11" spans="2:13" ht="14.45" customHeight="1" x14ac:dyDescent="0.25">
      <c r="B11" s="44" t="s">
        <v>183</v>
      </c>
      <c r="C11" s="24"/>
      <c r="M11" s="38"/>
    </row>
    <row r="12" spans="2:13" ht="14.45" customHeight="1" x14ac:dyDescent="0.25">
      <c r="B12" s="24" t="s">
        <v>79</v>
      </c>
      <c r="C12" s="28">
        <v>120</v>
      </c>
      <c r="H12" s="36">
        <f>+C12-E12+F12</f>
        <v>120</v>
      </c>
      <c r="M12" s="38">
        <f>+C12+K12-J12</f>
        <v>120</v>
      </c>
    </row>
    <row r="13" spans="2:13" ht="14.45" customHeight="1" x14ac:dyDescent="0.25">
      <c r="B13" s="24" t="s">
        <v>185</v>
      </c>
      <c r="C13" s="28">
        <v>300</v>
      </c>
      <c r="F13" s="38">
        <f>+E36</f>
        <v>200</v>
      </c>
      <c r="H13" s="36">
        <f t="shared" ref="H13:H14" si="2">+C13-E13+F13</f>
        <v>500</v>
      </c>
      <c r="M13" s="38">
        <f t="shared" ref="M13:M14" si="3">+C13+K13-J13</f>
        <v>300</v>
      </c>
    </row>
    <row r="14" spans="2:13" ht="14.45" customHeight="1" x14ac:dyDescent="0.25">
      <c r="B14" s="24" t="s">
        <v>186</v>
      </c>
      <c r="C14" s="28">
        <v>729.9</v>
      </c>
      <c r="H14" s="36">
        <f t="shared" si="2"/>
        <v>729.9</v>
      </c>
      <c r="K14" s="38">
        <f>+K43</f>
        <v>200</v>
      </c>
      <c r="M14" s="38">
        <f t="shared" si="3"/>
        <v>929.9</v>
      </c>
    </row>
    <row r="15" spans="2:13" ht="14.45" customHeight="1" thickBot="1" x14ac:dyDescent="0.3">
      <c r="B15" s="24"/>
      <c r="C15" s="29">
        <f>SUM(C12:C14)</f>
        <v>1149.9000000000001</v>
      </c>
      <c r="E15" s="27">
        <f>SUM(E6:E14)</f>
        <v>200</v>
      </c>
      <c r="F15" s="27">
        <f>SUM(F6:F14)</f>
        <v>200</v>
      </c>
      <c r="H15" s="27">
        <f>SUM(H12:H14)</f>
        <v>1349.9</v>
      </c>
      <c r="J15" s="56">
        <f>SUM(J6:J14)</f>
        <v>200</v>
      </c>
      <c r="K15" s="56">
        <f>SUM(K6:K14)</f>
        <v>200</v>
      </c>
      <c r="M15" s="27">
        <f>SUM(M12:M14)</f>
        <v>1349.9</v>
      </c>
    </row>
    <row r="16" spans="2:13" ht="14.45" customHeight="1" thickTop="1" thickBot="1" x14ac:dyDescent="0.3">
      <c r="C16" s="26"/>
      <c r="M16" s="38"/>
    </row>
    <row r="17" spans="2:13" s="34" customFormat="1" ht="20.100000000000001" customHeight="1" thickBot="1" x14ac:dyDescent="0.3">
      <c r="B17" s="115" t="s">
        <v>228</v>
      </c>
      <c r="C17" s="116"/>
      <c r="D17" s="117"/>
      <c r="E17" s="117"/>
      <c r="F17" s="118"/>
      <c r="G17" s="118"/>
      <c r="H17" s="117"/>
      <c r="I17" s="117"/>
      <c r="J17" s="117"/>
      <c r="K17" s="117"/>
      <c r="L17" s="117"/>
      <c r="M17" s="119"/>
    </row>
    <row r="18" spans="2:13" ht="24" customHeight="1" x14ac:dyDescent="0.25">
      <c r="B18" s="114"/>
      <c r="C18" s="114"/>
      <c r="D18" s="111"/>
      <c r="E18" s="145" t="s">
        <v>207</v>
      </c>
      <c r="F18" s="146"/>
      <c r="G18" s="146"/>
      <c r="H18" s="146"/>
      <c r="I18" s="111"/>
      <c r="J18" s="145" t="s">
        <v>217</v>
      </c>
      <c r="K18" s="146"/>
      <c r="L18" s="146"/>
      <c r="M18" s="146"/>
    </row>
    <row r="19" spans="2:13" ht="30.75" customHeight="1" thickBot="1" x14ac:dyDescent="0.3">
      <c r="C19" s="41" t="s">
        <v>224</v>
      </c>
      <c r="F19" s="52" t="s">
        <v>225</v>
      </c>
      <c r="H19" s="41" t="s">
        <v>224</v>
      </c>
      <c r="K19" s="52" t="s">
        <v>225</v>
      </c>
      <c r="M19" s="41" t="s">
        <v>224</v>
      </c>
    </row>
    <row r="20" spans="2:13" ht="15.75" thickTop="1" x14ac:dyDescent="0.25">
      <c r="B20" s="24" t="s">
        <v>187</v>
      </c>
      <c r="C20" s="50">
        <v>831</v>
      </c>
      <c r="F20" s="26"/>
    </row>
    <row r="21" spans="2:13" x14ac:dyDescent="0.25">
      <c r="B21" s="24" t="s">
        <v>188</v>
      </c>
      <c r="C21" s="50">
        <v>580</v>
      </c>
      <c r="F21" s="26"/>
    </row>
    <row r="22" spans="2:13" x14ac:dyDescent="0.25">
      <c r="B22" s="24" t="s">
        <v>189</v>
      </c>
      <c r="C22" s="51">
        <f>C20-C21</f>
        <v>251</v>
      </c>
      <c r="F22" s="26"/>
    </row>
    <row r="23" spans="2:13" x14ac:dyDescent="0.25">
      <c r="B23" s="24" t="s">
        <v>190</v>
      </c>
      <c r="C23" s="50">
        <v>130</v>
      </c>
      <c r="F23" s="26"/>
    </row>
    <row r="24" spans="2:13" x14ac:dyDescent="0.25">
      <c r="B24" s="24" t="s">
        <v>0</v>
      </c>
      <c r="C24" s="51">
        <f>+C22-C23</f>
        <v>121</v>
      </c>
      <c r="F24" s="26">
        <v>25</v>
      </c>
      <c r="H24" s="45">
        <f>+F24+C24</f>
        <v>146</v>
      </c>
      <c r="K24" s="36">
        <f>+F24</f>
        <v>25</v>
      </c>
      <c r="M24" s="45">
        <f>+K24+C24</f>
        <v>146</v>
      </c>
    </row>
    <row r="25" spans="2:13" x14ac:dyDescent="0.25">
      <c r="B25" s="24" t="s">
        <v>191</v>
      </c>
      <c r="C25" s="50">
        <v>15</v>
      </c>
      <c r="F25" s="26">
        <f>-F24/C24*C25</f>
        <v>-3.0991735537190084</v>
      </c>
      <c r="H25" s="45">
        <f>+C25-F25</f>
        <v>18.099173553719009</v>
      </c>
      <c r="K25" s="36">
        <f>+F25</f>
        <v>-3.0991735537190084</v>
      </c>
      <c r="M25" s="45">
        <f>+C25-K25</f>
        <v>18.099173553719009</v>
      </c>
    </row>
    <row r="26" spans="2:13" x14ac:dyDescent="0.25">
      <c r="B26" s="24" t="s">
        <v>193</v>
      </c>
      <c r="C26" s="51">
        <f>+C24-C25</f>
        <v>106</v>
      </c>
      <c r="F26" s="26"/>
      <c r="H26" s="33">
        <f>+H24-H25</f>
        <v>127.90082644628099</v>
      </c>
      <c r="M26" s="33">
        <f>+M24-M25</f>
        <v>127.90082644628099</v>
      </c>
    </row>
    <row r="27" spans="2:13" x14ac:dyDescent="0.25">
      <c r="B27" s="24" t="s">
        <v>192</v>
      </c>
      <c r="C27" s="50">
        <v>21</v>
      </c>
      <c r="F27" s="26">
        <f>-E37*E36</f>
        <v>-14.000000000000002</v>
      </c>
      <c r="H27" s="45">
        <f>+C27-F27</f>
        <v>35</v>
      </c>
      <c r="M27" s="45">
        <f>+C27+K27</f>
        <v>21</v>
      </c>
    </row>
    <row r="28" spans="2:13" x14ac:dyDescent="0.25">
      <c r="B28" s="24" t="s">
        <v>194</v>
      </c>
      <c r="C28" s="51">
        <f>+C26-C27</f>
        <v>85</v>
      </c>
      <c r="F28" s="26"/>
      <c r="H28" s="47">
        <f>+H26-H27</f>
        <v>92.900826446280988</v>
      </c>
      <c r="M28" s="47">
        <f>+M26-M27</f>
        <v>106.90082644628099</v>
      </c>
    </row>
    <row r="29" spans="2:13" x14ac:dyDescent="0.25">
      <c r="B29" s="24" t="s">
        <v>195</v>
      </c>
      <c r="C29" s="50">
        <f>+C28*0.25</f>
        <v>21.25</v>
      </c>
      <c r="F29" s="26">
        <f>+C29-H29</f>
        <v>-1.9752066115702469</v>
      </c>
      <c r="H29" s="8">
        <f>+C29/C28*H28</f>
        <v>23.225206611570247</v>
      </c>
      <c r="K29" s="36">
        <f>+C29-M29</f>
        <v>-5.4752066115702469</v>
      </c>
      <c r="M29" s="48">
        <f>+C29/C28*M28</f>
        <v>26.725206611570247</v>
      </c>
    </row>
    <row r="30" spans="2:13" ht="15" customHeight="1" thickBot="1" x14ac:dyDescent="0.3">
      <c r="B30" s="24" t="s">
        <v>196</v>
      </c>
      <c r="C30" s="51">
        <f>+C28-C29</f>
        <v>63.75</v>
      </c>
      <c r="F30" s="27">
        <f>SUM(F24:F29)</f>
        <v>5.9256198347107425</v>
      </c>
      <c r="H30" s="47">
        <f>+H28-H29</f>
        <v>69.675619834710744</v>
      </c>
      <c r="K30" s="27">
        <f>SUM(K24:K29)</f>
        <v>16.425619834710744</v>
      </c>
      <c r="M30" s="58">
        <f>+M28-M29</f>
        <v>80.175619834710744</v>
      </c>
    </row>
    <row r="31" spans="2:13" ht="15" customHeight="1" thickTop="1" x14ac:dyDescent="0.25">
      <c r="B31" s="24" t="s">
        <v>226</v>
      </c>
      <c r="C31" s="126">
        <f>+C30/$D$31</f>
        <v>3.5416666666666665</v>
      </c>
      <c r="D31">
        <v>18</v>
      </c>
      <c r="E31" t="s">
        <v>227</v>
      </c>
      <c r="F31" s="32">
        <f>+F30/D31</f>
        <v>0.3292011019283746</v>
      </c>
      <c r="H31" s="126">
        <f>+H30/$D$31</f>
        <v>3.8708677685950414</v>
      </c>
      <c r="J31" s="45">
        <f>+D31+K44</f>
        <v>23.714285714285715</v>
      </c>
      <c r="K31" s="32">
        <f>+K30/J31</f>
        <v>0.69264661953599516</v>
      </c>
      <c r="M31" s="126">
        <f>+M30/J31</f>
        <v>3.3808996315841879</v>
      </c>
    </row>
    <row r="32" spans="2:13" ht="15" customHeight="1" thickBot="1" x14ac:dyDescent="0.3">
      <c r="B32" s="24" t="s">
        <v>197</v>
      </c>
      <c r="C32" s="127">
        <f>+C31*D32</f>
        <v>1.7708333333333333</v>
      </c>
      <c r="D32">
        <v>0.5</v>
      </c>
      <c r="F32" s="46">
        <f>+F31/2</f>
        <v>0.1646005509641873</v>
      </c>
      <c r="H32" s="127">
        <f>+H31/2</f>
        <v>1.9354338842975207</v>
      </c>
      <c r="J32" s="17" t="s">
        <v>227</v>
      </c>
      <c r="K32" s="46">
        <f>+K31/2</f>
        <v>0.34632330976799758</v>
      </c>
      <c r="M32" s="127">
        <f>+M31/2</f>
        <v>1.690449815792094</v>
      </c>
    </row>
    <row r="33" spans="2:13" ht="15.75" thickBot="1" x14ac:dyDescent="0.3"/>
    <row r="34" spans="2:13" ht="15.75" thickBot="1" x14ac:dyDescent="0.3">
      <c r="B34" s="115" t="s">
        <v>205</v>
      </c>
      <c r="C34" s="120"/>
      <c r="D34" s="120"/>
      <c r="E34" s="120"/>
      <c r="F34" s="121"/>
      <c r="H34" s="104" t="s">
        <v>198</v>
      </c>
      <c r="I34" s="105"/>
      <c r="J34" s="105"/>
      <c r="K34" s="105"/>
      <c r="L34" s="105"/>
      <c r="M34" s="106"/>
    </row>
    <row r="35" spans="2:13" ht="20.85" customHeight="1" x14ac:dyDescent="0.25">
      <c r="B35" s="122" t="s">
        <v>207</v>
      </c>
      <c r="C35" s="122"/>
      <c r="D35" s="122"/>
      <c r="E35" s="122"/>
      <c r="F35" s="122"/>
      <c r="G35" s="55"/>
      <c r="H35" s="123"/>
      <c r="I35" s="123"/>
      <c r="J35" s="123"/>
      <c r="K35" s="123"/>
      <c r="L35" s="123"/>
      <c r="M35" s="123"/>
    </row>
    <row r="36" spans="2:13" x14ac:dyDescent="0.25">
      <c r="B36" t="s">
        <v>206</v>
      </c>
      <c r="E36" s="38">
        <v>200</v>
      </c>
      <c r="F36" t="s">
        <v>202</v>
      </c>
      <c r="H36" t="s">
        <v>199</v>
      </c>
      <c r="K36" s="35">
        <v>35</v>
      </c>
    </row>
    <row r="37" spans="2:13" x14ac:dyDescent="0.25">
      <c r="B37" t="s">
        <v>192</v>
      </c>
      <c r="E37" s="40">
        <v>7.0000000000000007E-2</v>
      </c>
      <c r="H37" t="s">
        <v>200</v>
      </c>
      <c r="K37" s="8">
        <f>+D31</f>
        <v>18</v>
      </c>
      <c r="L37" t="s">
        <v>201</v>
      </c>
    </row>
    <row r="38" spans="2:13" x14ac:dyDescent="0.25">
      <c r="B38" t="s">
        <v>208</v>
      </c>
      <c r="E38">
        <v>6</v>
      </c>
      <c r="F38" t="s">
        <v>209</v>
      </c>
      <c r="H38" t="s">
        <v>203</v>
      </c>
      <c r="K38" s="37">
        <f>+K37*K36</f>
        <v>630</v>
      </c>
      <c r="L38" t="s">
        <v>202</v>
      </c>
    </row>
    <row r="39" spans="2:13" x14ac:dyDescent="0.25">
      <c r="H39" t="s">
        <v>20</v>
      </c>
      <c r="K39" s="37">
        <f>+C13</f>
        <v>300</v>
      </c>
      <c r="L39" t="s">
        <v>202</v>
      </c>
    </row>
    <row r="40" spans="2:13" ht="15.75" thickBot="1" x14ac:dyDescent="0.3">
      <c r="C40" s="124" t="s">
        <v>229</v>
      </c>
      <c r="D40" s="124"/>
      <c r="E40" s="124" t="s">
        <v>230</v>
      </c>
      <c r="F40" s="124" t="s">
        <v>192</v>
      </c>
      <c r="H40" t="s">
        <v>204</v>
      </c>
      <c r="K40" s="38">
        <f>+K39+K38</f>
        <v>930</v>
      </c>
      <c r="L40" t="s">
        <v>202</v>
      </c>
    </row>
    <row r="41" spans="2:13" ht="15.75" thickTop="1" x14ac:dyDescent="0.25">
      <c r="B41" t="s">
        <v>210</v>
      </c>
      <c r="C41" s="53">
        <v>0</v>
      </c>
      <c r="E41" s="54">
        <f>+E36</f>
        <v>200</v>
      </c>
      <c r="F41" s="53">
        <f>+E36*$E$37</f>
        <v>14.000000000000002</v>
      </c>
    </row>
    <row r="42" spans="2:13" x14ac:dyDescent="0.25">
      <c r="B42" t="s">
        <v>211</v>
      </c>
      <c r="C42" s="53">
        <v>20</v>
      </c>
      <c r="E42" s="54">
        <f>+E41-C42</f>
        <v>180</v>
      </c>
      <c r="F42" s="53">
        <f>+E41*$E$37</f>
        <v>14.000000000000002</v>
      </c>
      <c r="H42" s="125" t="s">
        <v>217</v>
      </c>
      <c r="I42" s="125"/>
      <c r="J42" s="125"/>
      <c r="K42" s="125"/>
      <c r="L42" s="125"/>
      <c r="M42" s="108"/>
    </row>
    <row r="43" spans="2:13" x14ac:dyDescent="0.25">
      <c r="B43" t="s">
        <v>212</v>
      </c>
      <c r="C43" s="53">
        <v>30</v>
      </c>
      <c r="E43" s="54">
        <f t="shared" ref="E43:E46" si="4">+E42-C43</f>
        <v>150</v>
      </c>
      <c r="F43" s="53">
        <f t="shared" ref="F43:F46" si="5">+E42*$E$37</f>
        <v>12.600000000000001</v>
      </c>
      <c r="H43" t="s">
        <v>218</v>
      </c>
      <c r="K43" s="38">
        <v>200</v>
      </c>
      <c r="L43" t="s">
        <v>202</v>
      </c>
    </row>
    <row r="44" spans="2:13" x14ac:dyDescent="0.25">
      <c r="B44" t="s">
        <v>213</v>
      </c>
      <c r="C44" s="53">
        <v>40</v>
      </c>
      <c r="E44" s="54">
        <f t="shared" si="4"/>
        <v>110</v>
      </c>
      <c r="F44" s="53">
        <f t="shared" si="5"/>
        <v>10.500000000000002</v>
      </c>
      <c r="H44" t="s">
        <v>219</v>
      </c>
      <c r="K44" s="8">
        <f>+K43/K45</f>
        <v>5.7142857142857144</v>
      </c>
      <c r="L44" t="s">
        <v>202</v>
      </c>
    </row>
    <row r="45" spans="2:13" x14ac:dyDescent="0.25">
      <c r="B45" t="s">
        <v>214</v>
      </c>
      <c r="C45" s="53">
        <v>50</v>
      </c>
      <c r="E45" s="54">
        <f t="shared" si="4"/>
        <v>60</v>
      </c>
      <c r="F45" s="53">
        <f t="shared" si="5"/>
        <v>7.7000000000000011</v>
      </c>
      <c r="H45" t="s">
        <v>220</v>
      </c>
      <c r="K45" s="38">
        <f>+K36</f>
        <v>35</v>
      </c>
    </row>
    <row r="46" spans="2:13" x14ac:dyDescent="0.25">
      <c r="B46" t="s">
        <v>215</v>
      </c>
      <c r="C46" s="53">
        <v>60</v>
      </c>
      <c r="E46" s="54">
        <f t="shared" si="4"/>
        <v>0</v>
      </c>
      <c r="F46" s="53">
        <f t="shared" si="5"/>
        <v>4.2</v>
      </c>
    </row>
    <row r="47" spans="2:13" ht="20.100000000000001" customHeight="1" thickBot="1" x14ac:dyDescent="0.3">
      <c r="B47" t="s">
        <v>216</v>
      </c>
      <c r="C47" s="57">
        <f>SUM(C41:C46)</f>
        <v>200</v>
      </c>
      <c r="E47" s="5"/>
      <c r="F47" s="5"/>
    </row>
    <row r="48" spans="2:13" ht="15.75" thickTop="1" x14ac:dyDescent="0.25"/>
    <row r="49" spans="2:13" x14ac:dyDescent="0.25">
      <c r="B49" s="64" t="s">
        <v>249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2:13" x14ac:dyDescent="0.25">
      <c r="B50" s="128" t="s">
        <v>246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</row>
    <row r="51" spans="2:13" x14ac:dyDescent="0.25">
      <c r="B51" t="s">
        <v>231</v>
      </c>
      <c r="C51" s="36">
        <f>+C13</f>
        <v>300</v>
      </c>
    </row>
    <row r="52" spans="2:13" ht="24.95" customHeight="1" x14ac:dyDescent="0.25">
      <c r="B52" s="133" t="s">
        <v>237</v>
      </c>
      <c r="C52" s="59">
        <v>200</v>
      </c>
    </row>
    <row r="53" spans="2:13" ht="15.75" thickBot="1" x14ac:dyDescent="0.3">
      <c r="B53" t="s">
        <v>232</v>
      </c>
      <c r="C53" s="134">
        <f>+SUM(C51:C52)</f>
        <v>500</v>
      </c>
    </row>
    <row r="54" spans="2:13" ht="15.75" thickTop="1" x14ac:dyDescent="0.25">
      <c r="B54" t="s">
        <v>233</v>
      </c>
      <c r="C54" s="45">
        <f>+C53+C14</f>
        <v>1229.9000000000001</v>
      </c>
    </row>
    <row r="55" spans="2:13" x14ac:dyDescent="0.25">
      <c r="B55" t="s">
        <v>235</v>
      </c>
      <c r="C55" s="49">
        <f>+C53/C54</f>
        <v>0.40653711683876737</v>
      </c>
    </row>
    <row r="56" spans="2:13" x14ac:dyDescent="0.25">
      <c r="B56" t="s">
        <v>236</v>
      </c>
      <c r="C56" s="135">
        <v>0.4</v>
      </c>
    </row>
    <row r="57" spans="2:13" x14ac:dyDescent="0.25">
      <c r="B57" t="s">
        <v>238</v>
      </c>
      <c r="C57" s="128">
        <v>186.5</v>
      </c>
      <c r="D57" t="s">
        <v>239</v>
      </c>
    </row>
    <row r="58" spans="2:13" x14ac:dyDescent="0.25">
      <c r="H58" s="24" t="s">
        <v>247</v>
      </c>
    </row>
    <row r="59" spans="2:13" x14ac:dyDescent="0.25">
      <c r="B59" t="s">
        <v>240</v>
      </c>
      <c r="C59" s="45">
        <f>+H24</f>
        <v>146</v>
      </c>
    </row>
    <row r="60" spans="2:13" x14ac:dyDescent="0.25">
      <c r="B60" t="s">
        <v>234</v>
      </c>
      <c r="C60" s="45">
        <f>+C53/C59</f>
        <v>3.4246575342465753</v>
      </c>
      <c r="E60" t="s">
        <v>244</v>
      </c>
      <c r="F60" s="130">
        <f>MIN(C57,C64)</f>
        <v>138</v>
      </c>
      <c r="H60" t="s">
        <v>38</v>
      </c>
      <c r="J60" s="136">
        <f>+J62-J61</f>
        <v>62</v>
      </c>
    </row>
    <row r="61" spans="2:13" x14ac:dyDescent="0.25">
      <c r="B61" t="s">
        <v>236</v>
      </c>
      <c r="C61" s="45">
        <v>3</v>
      </c>
      <c r="H61" t="s">
        <v>245</v>
      </c>
      <c r="J61" s="136">
        <f>+F60</f>
        <v>138</v>
      </c>
    </row>
    <row r="62" spans="2:13" ht="15.75" thickBot="1" x14ac:dyDescent="0.3">
      <c r="B62" t="s">
        <v>241</v>
      </c>
      <c r="C62" s="45">
        <f>+C59*C61</f>
        <v>438</v>
      </c>
      <c r="H62" t="s">
        <v>216</v>
      </c>
      <c r="J62" s="60">
        <f>+K43</f>
        <v>200</v>
      </c>
    </row>
    <row r="63" spans="2:13" ht="15.75" thickTop="1" x14ac:dyDescent="0.25">
      <c r="B63" t="s">
        <v>242</v>
      </c>
      <c r="C63" s="36">
        <f>+C51</f>
        <v>300</v>
      </c>
    </row>
    <row r="64" spans="2:13" x14ac:dyDescent="0.25">
      <c r="B64" t="s">
        <v>243</v>
      </c>
      <c r="C64" s="130">
        <f>+C62-C63</f>
        <v>138</v>
      </c>
      <c r="H64" s="17" t="s">
        <v>250</v>
      </c>
      <c r="J64" s="8">
        <f>+J60/K45</f>
        <v>1.7714285714285714</v>
      </c>
      <c r="K64" t="s">
        <v>202</v>
      </c>
    </row>
    <row r="65" spans="2:8" ht="15.75" thickBot="1" x14ac:dyDescent="0.3"/>
    <row r="66" spans="2:8" ht="15.75" thickBot="1" x14ac:dyDescent="0.3">
      <c r="B66" s="104" t="s">
        <v>223</v>
      </c>
      <c r="C66" s="105"/>
      <c r="D66" s="105"/>
      <c r="E66" s="105"/>
      <c r="F66" s="105"/>
      <c r="G66" s="105"/>
      <c r="H66" s="105"/>
    </row>
    <row r="67" spans="2:8" x14ac:dyDescent="0.25">
      <c r="B67" s="131"/>
      <c r="C67" s="132"/>
      <c r="D67" s="132"/>
      <c r="E67" s="147" t="s">
        <v>248</v>
      </c>
      <c r="F67" s="148"/>
      <c r="G67" s="148"/>
      <c r="H67" s="148"/>
    </row>
    <row r="68" spans="2:8" ht="30.75" thickBot="1" x14ac:dyDescent="0.3">
      <c r="B68" s="44" t="s">
        <v>184</v>
      </c>
      <c r="C68" s="41" t="s">
        <v>224</v>
      </c>
      <c r="D68" s="39"/>
      <c r="E68" s="42" t="s">
        <v>221</v>
      </c>
      <c r="F68" s="42" t="s">
        <v>222</v>
      </c>
      <c r="G68" s="39"/>
      <c r="H68" s="41" t="s">
        <v>224</v>
      </c>
    </row>
    <row r="69" spans="2:8" ht="15.75" thickTop="1" x14ac:dyDescent="0.25">
      <c r="B69" s="24" t="s">
        <v>45</v>
      </c>
      <c r="C69" s="28">
        <v>220</v>
      </c>
      <c r="H69" s="36">
        <f>+C69+E69-F69</f>
        <v>220</v>
      </c>
    </row>
    <row r="70" spans="2:8" x14ac:dyDescent="0.25">
      <c r="B70" s="24" t="s">
        <v>180</v>
      </c>
      <c r="C70" s="28">
        <f>740.2+109</f>
        <v>849.2</v>
      </c>
      <c r="E70" s="38">
        <f>+J62</f>
        <v>200</v>
      </c>
      <c r="H70" s="36">
        <f t="shared" ref="H70:H71" si="6">+C70+E70-F70</f>
        <v>1049.2</v>
      </c>
    </row>
    <row r="71" spans="2:8" x14ac:dyDescent="0.25">
      <c r="B71" s="24" t="s">
        <v>181</v>
      </c>
      <c r="C71" s="28">
        <v>80.7</v>
      </c>
      <c r="H71" s="36">
        <f t="shared" si="6"/>
        <v>80.7</v>
      </c>
    </row>
    <row r="72" spans="2:8" ht="15.75" thickBot="1" x14ac:dyDescent="0.3">
      <c r="B72" s="24" t="s">
        <v>182</v>
      </c>
      <c r="C72" s="29">
        <f>SUM(C69:C71)</f>
        <v>1149.9000000000001</v>
      </c>
      <c r="H72" s="27">
        <f>SUM(H69:H71)</f>
        <v>1349.9</v>
      </c>
    </row>
    <row r="73" spans="2:8" ht="15.75" thickTop="1" x14ac:dyDescent="0.25">
      <c r="B73" s="24"/>
      <c r="C73" s="28"/>
    </row>
    <row r="74" spans="2:8" x14ac:dyDescent="0.25">
      <c r="B74" s="44" t="s">
        <v>183</v>
      </c>
      <c r="C74" s="24"/>
    </row>
    <row r="75" spans="2:8" x14ac:dyDescent="0.25">
      <c r="B75" s="24" t="s">
        <v>79</v>
      </c>
      <c r="C75" s="28">
        <v>120</v>
      </c>
      <c r="F75" s="136">
        <f>+J60</f>
        <v>62</v>
      </c>
      <c r="H75" s="36">
        <f>+C75-E75+F75</f>
        <v>182</v>
      </c>
    </row>
    <row r="76" spans="2:8" x14ac:dyDescent="0.25">
      <c r="B76" s="24" t="s">
        <v>185</v>
      </c>
      <c r="C76" s="28">
        <v>300</v>
      </c>
      <c r="F76" s="38">
        <f>+J61</f>
        <v>138</v>
      </c>
      <c r="H76" s="36">
        <f t="shared" ref="H76:H77" si="7">+C76-E76+F76</f>
        <v>438</v>
      </c>
    </row>
    <row r="77" spans="2:8" x14ac:dyDescent="0.25">
      <c r="B77" s="24" t="s">
        <v>186</v>
      </c>
      <c r="C77" s="28">
        <v>729.9</v>
      </c>
      <c r="H77" s="36">
        <f t="shared" si="7"/>
        <v>729.9</v>
      </c>
    </row>
    <row r="78" spans="2:8" ht="15.75" thickBot="1" x14ac:dyDescent="0.3">
      <c r="B78" s="24"/>
      <c r="C78" s="29">
        <f>SUM(C75:C77)</f>
        <v>1149.9000000000001</v>
      </c>
      <c r="E78" s="27">
        <f>SUM(E69:E77)</f>
        <v>200</v>
      </c>
      <c r="F78" s="27">
        <f>SUM(F69:F77)</f>
        <v>200</v>
      </c>
      <c r="H78" s="27">
        <f>SUM(H75:H77)</f>
        <v>1349.9</v>
      </c>
    </row>
    <row r="79" spans="2:8" ht="16.5" thickTop="1" thickBot="1" x14ac:dyDescent="0.3">
      <c r="C79" s="26"/>
    </row>
    <row r="80" spans="2:8" ht="15.75" thickBot="1" x14ac:dyDescent="0.3">
      <c r="B80" s="104" t="s">
        <v>228</v>
      </c>
      <c r="C80" s="105"/>
      <c r="D80" s="105"/>
      <c r="E80" s="105"/>
      <c r="F80" s="105"/>
      <c r="G80" s="105"/>
      <c r="H80" s="105"/>
    </row>
    <row r="81" spans="2:8" ht="14.45" customHeight="1" x14ac:dyDescent="0.25">
      <c r="B81" s="131"/>
      <c r="C81" s="132"/>
      <c r="D81" s="132"/>
      <c r="E81" s="147" t="s">
        <v>207</v>
      </c>
      <c r="F81" s="148"/>
      <c r="G81" s="148"/>
      <c r="H81" s="148"/>
    </row>
    <row r="82" spans="2:8" ht="30.75" thickBot="1" x14ac:dyDescent="0.3">
      <c r="C82" s="41" t="s">
        <v>224</v>
      </c>
      <c r="F82" s="52" t="s">
        <v>225</v>
      </c>
      <c r="H82" s="41" t="s">
        <v>224</v>
      </c>
    </row>
    <row r="83" spans="2:8" ht="15.75" thickTop="1" x14ac:dyDescent="0.25">
      <c r="B83" s="24" t="s">
        <v>187</v>
      </c>
      <c r="C83" s="50">
        <v>831</v>
      </c>
      <c r="F83" s="26"/>
    </row>
    <row r="84" spans="2:8" x14ac:dyDescent="0.25">
      <c r="B84" s="24" t="s">
        <v>188</v>
      </c>
      <c r="C84" s="50">
        <v>580</v>
      </c>
      <c r="F84" s="26"/>
    </row>
    <row r="85" spans="2:8" x14ac:dyDescent="0.25">
      <c r="B85" s="24" t="s">
        <v>189</v>
      </c>
      <c r="C85" s="51">
        <f>C83-C84</f>
        <v>251</v>
      </c>
      <c r="F85" s="26"/>
    </row>
    <row r="86" spans="2:8" x14ac:dyDescent="0.25">
      <c r="B86" s="24" t="s">
        <v>190</v>
      </c>
      <c r="C86" s="50">
        <v>130</v>
      </c>
      <c r="F86" s="26"/>
    </row>
    <row r="87" spans="2:8" x14ac:dyDescent="0.25">
      <c r="B87" s="24" t="s">
        <v>0</v>
      </c>
      <c r="C87" s="51">
        <f>+C85-C86</f>
        <v>121</v>
      </c>
      <c r="F87" s="26">
        <v>25</v>
      </c>
      <c r="H87" s="45">
        <f>+F87+C87</f>
        <v>146</v>
      </c>
    </row>
    <row r="88" spans="2:8" x14ac:dyDescent="0.25">
      <c r="B88" s="24" t="s">
        <v>191</v>
      </c>
      <c r="C88" s="50">
        <v>15</v>
      </c>
      <c r="F88" s="26">
        <f>-F87/C87*C88</f>
        <v>-3.0991735537190084</v>
      </c>
      <c r="H88" s="45">
        <f>+C88-F88</f>
        <v>18.099173553719009</v>
      </c>
    </row>
    <row r="89" spans="2:8" x14ac:dyDescent="0.25">
      <c r="B89" s="24" t="s">
        <v>193</v>
      </c>
      <c r="C89" s="51">
        <f>+C87-C88</f>
        <v>106</v>
      </c>
      <c r="F89" s="26"/>
      <c r="H89" s="33">
        <f>+H87-H88</f>
        <v>127.90082644628099</v>
      </c>
    </row>
    <row r="90" spans="2:8" x14ac:dyDescent="0.25">
      <c r="B90" s="24" t="s">
        <v>192</v>
      </c>
      <c r="C90" s="50">
        <v>21</v>
      </c>
      <c r="F90" s="26">
        <f>-(+F76*0.07)</f>
        <v>-9.66</v>
      </c>
      <c r="H90" s="45">
        <f>+C90-F90</f>
        <v>30.66</v>
      </c>
    </row>
    <row r="91" spans="2:8" x14ac:dyDescent="0.25">
      <c r="B91" s="24" t="s">
        <v>194</v>
      </c>
      <c r="C91" s="51">
        <f>+C89-C90</f>
        <v>85</v>
      </c>
      <c r="F91" s="26"/>
      <c r="H91" s="47">
        <f>+H89-H90</f>
        <v>97.240826446280991</v>
      </c>
    </row>
    <row r="92" spans="2:8" x14ac:dyDescent="0.25">
      <c r="B92" s="24" t="s">
        <v>195</v>
      </c>
      <c r="C92" s="50">
        <f>+C91*0.25</f>
        <v>21.25</v>
      </c>
      <c r="F92" s="26">
        <f>+C92-H92</f>
        <v>-3.0602066115702478</v>
      </c>
      <c r="H92" s="8">
        <f>+C92/C91*H91</f>
        <v>24.310206611570248</v>
      </c>
    </row>
    <row r="93" spans="2:8" ht="15.75" thickBot="1" x14ac:dyDescent="0.3">
      <c r="B93" s="24" t="s">
        <v>196</v>
      </c>
      <c r="C93" s="51">
        <f>+C91-C92</f>
        <v>63.75</v>
      </c>
      <c r="F93" s="27">
        <f>SUM(F87:F92)</f>
        <v>9.1806198347107433</v>
      </c>
      <c r="H93" s="47">
        <f>+H91-H92</f>
        <v>72.93061983471074</v>
      </c>
    </row>
    <row r="94" spans="2:8" ht="15.75" thickTop="1" x14ac:dyDescent="0.25">
      <c r="B94" s="24" t="s">
        <v>226</v>
      </c>
      <c r="C94" s="126">
        <f>+C93/$D$31</f>
        <v>3.5416666666666665</v>
      </c>
      <c r="D94" s="36">
        <f>18+J64</f>
        <v>19.771428571428572</v>
      </c>
      <c r="E94" t="s">
        <v>227</v>
      </c>
      <c r="F94" s="32">
        <f>+F93/D94</f>
        <v>0.46433770840299998</v>
      </c>
      <c r="H94" s="126">
        <f>+H93/$D$94</f>
        <v>3.6886874193856585</v>
      </c>
    </row>
    <row r="95" spans="2:8" ht="15.75" thickBot="1" x14ac:dyDescent="0.3">
      <c r="B95" s="24" t="s">
        <v>197</v>
      </c>
      <c r="C95" s="127">
        <f>+C94*D95</f>
        <v>1.7708333333333333</v>
      </c>
      <c r="D95">
        <v>0.5</v>
      </c>
      <c r="F95" s="46">
        <f>+F94/2</f>
        <v>0.23216885420149999</v>
      </c>
      <c r="H95" s="127">
        <f>+H94/2</f>
        <v>1.8443437096928292</v>
      </c>
    </row>
  </sheetData>
  <mergeCells count="6">
    <mergeCell ref="E81:H81"/>
    <mergeCell ref="E4:H4"/>
    <mergeCell ref="J4:M4"/>
    <mergeCell ref="E18:H18"/>
    <mergeCell ref="J18:M18"/>
    <mergeCell ref="E67:H6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Fig. 19.1</vt:lpstr>
      <vt:lpstr>Fig. 19.2</vt:lpstr>
      <vt:lpstr>Fig. 19.3</vt:lpstr>
      <vt:lpstr>Fig. 19.4</vt:lpstr>
      <vt:lpstr>Fig. 19.5</vt:lpstr>
      <vt:lpstr>Fig. 19.6</vt:lpstr>
      <vt:lpstr>Fig. 19.7</vt:lpstr>
      <vt:lpstr>Fig. 19.8</vt:lpstr>
      <vt:lpstr>Fig. 19.9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2018-11-09T17:10:07Z</dcterms:created>
  <dcterms:modified xsi:type="dcterms:W3CDTF">2024-08-16T08:34:48Z</dcterms:modified>
</cp:coreProperties>
</file>