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Website templates\ACTIVE LEARNING\PART III - SECONDARY MARKETS\PROBLEMS\Worksheets and Templates\Problem Spreadsheets - Answers for Instructors\"/>
    </mc:Choice>
  </mc:AlternateContent>
  <xr:revisionPtr revIDLastSave="0" documentId="8_{7C78FD28-01C7-4EA6-B062-EE3FCABC4771}" xr6:coauthVersionLast="45" xr6:coauthVersionMax="45" xr10:uidLastSave="{00000000-0000-0000-0000-000000000000}"/>
  <bookViews>
    <workbookView xWindow="1407" yWindow="200" windowWidth="19926" windowHeight="11800" activeTab="2" xr2:uid="{0C0D1AA2-1F09-443A-B35D-12BEA68D8E83}"/>
  </bookViews>
  <sheets>
    <sheet name="13.4" sheetId="1" r:id="rId1"/>
    <sheet name="13.5" sheetId="2" r:id="rId2"/>
    <sheet name="13.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6" i="3" s="1"/>
  <c r="F10" i="3"/>
  <c r="H12" i="3" s="1"/>
  <c r="H8" i="3"/>
  <c r="J8" i="3" s="1"/>
  <c r="F14" i="2"/>
  <c r="F15" i="2" s="1"/>
  <c r="H12" i="2"/>
  <c r="J10" i="2" s="1"/>
  <c r="N10" i="2" s="1"/>
  <c r="F10" i="2"/>
  <c r="H8" i="2"/>
  <c r="J6" i="2" s="1"/>
  <c r="N6" i="2" s="1"/>
  <c r="L8" i="2" s="1"/>
  <c r="G14" i="1"/>
  <c r="G15" i="1" s="1"/>
  <c r="I12" i="1"/>
  <c r="P11" i="1" s="1"/>
  <c r="G10" i="1"/>
  <c r="P12" i="1" s="1"/>
  <c r="I8" i="1"/>
  <c r="L8" i="1" s="1"/>
  <c r="P7" i="1"/>
  <c r="L10" i="3" l="1"/>
  <c r="P10" i="3" s="1"/>
  <c r="L6" i="3"/>
  <c r="P6" i="3" s="1"/>
  <c r="N8" i="3" s="1"/>
  <c r="H13" i="3"/>
  <c r="J12" i="3"/>
  <c r="H9" i="3"/>
  <c r="H9" i="2"/>
  <c r="J14" i="2"/>
  <c r="N14" i="2" s="1"/>
  <c r="L12" i="2" s="1"/>
  <c r="F18" i="2" s="1"/>
  <c r="H13" i="2"/>
  <c r="P8" i="1"/>
  <c r="P9" i="1" s="1"/>
  <c r="K10" i="1"/>
  <c r="G18" i="1" s="1"/>
  <c r="P13" i="1"/>
  <c r="L12" i="1"/>
  <c r="M18" i="1" s="1"/>
  <c r="L14" i="3" l="1"/>
  <c r="P14" i="3" s="1"/>
  <c r="L11" i="3"/>
  <c r="P11" i="3" s="1"/>
  <c r="N12" i="3"/>
  <c r="F19" i="3" s="1"/>
</calcChain>
</file>

<file path=xl/sharedStrings.xml><?xml version="1.0" encoding="utf-8"?>
<sst xmlns="http://schemas.openxmlformats.org/spreadsheetml/2006/main" count="130" uniqueCount="78">
  <si>
    <t>Problems 13.4 a-13.4b</t>
  </si>
  <si>
    <t>INPUT</t>
  </si>
  <si>
    <t>OUTPUT</t>
  </si>
  <si>
    <t>FORMULAS</t>
  </si>
  <si>
    <t>Example I - Single Period (Call Option)</t>
  </si>
  <si>
    <t>Method 2 (Probability Method)</t>
  </si>
  <si>
    <t>Method 1 (Leverage 6-Step Method)</t>
  </si>
  <si>
    <t>Su = S . u</t>
  </si>
  <si>
    <t>PERIOD 0</t>
  </si>
  <si>
    <t>PERIOD 1</t>
  </si>
  <si>
    <t>Sd = S . d</t>
  </si>
  <si>
    <t>S =</t>
  </si>
  <si>
    <t>Step 1</t>
  </si>
  <si>
    <t>Su - Sd =</t>
  </si>
  <si>
    <t>u =</t>
  </si>
  <si>
    <t>Su=</t>
  </si>
  <si>
    <t>Cu=</t>
  </si>
  <si>
    <t>Step 2</t>
  </si>
  <si>
    <t>Cu - Cd =</t>
  </si>
  <si>
    <t>d =</t>
  </si>
  <si>
    <t>Step 3</t>
  </si>
  <si>
    <t>h =</t>
  </si>
  <si>
    <t>Cu = Max (0, Su - X)</t>
  </si>
  <si>
    <t>X =</t>
  </si>
  <si>
    <t xml:space="preserve"> S =</t>
  </si>
  <si>
    <t>Cd = Max (0, Sd - X)</t>
  </si>
  <si>
    <t>i =</t>
  </si>
  <si>
    <t>Step 4</t>
  </si>
  <si>
    <t>PV (Sd) =</t>
  </si>
  <si>
    <t>Freq=</t>
  </si>
  <si>
    <t>Sd =</t>
  </si>
  <si>
    <t>Cd=</t>
  </si>
  <si>
    <t>Step 5</t>
  </si>
  <si>
    <t>S-PV(Sd)=</t>
  </si>
  <si>
    <t>p = [(i+1) - d )] / (u - d)</t>
  </si>
  <si>
    <t>Periods=</t>
  </si>
  <si>
    <t>Step 6</t>
  </si>
  <si>
    <t>h(S-Pv(Sd)=</t>
  </si>
  <si>
    <t>p =</t>
  </si>
  <si>
    <t>1-p=</t>
  </si>
  <si>
    <t>C= [ (p . Cu) + [(1-p) Cd)] ] / [(1+i)^Freq</t>
  </si>
  <si>
    <t>C(E)=</t>
  </si>
  <si>
    <t>European Option Premium</t>
  </si>
  <si>
    <t>h=</t>
  </si>
  <si>
    <r>
      <t xml:space="preserve">Hedge Ratio </t>
    </r>
    <r>
      <rPr>
        <sz val="8"/>
        <color theme="1"/>
        <rFont val="Calibri"/>
        <family val="2"/>
        <scheme val="minor"/>
      </rPr>
      <t>(Buy Shares / Write Calls)</t>
    </r>
  </si>
  <si>
    <t>Problem 13.5</t>
  </si>
  <si>
    <t>CALL OPTION</t>
  </si>
  <si>
    <t>PERIOD 2</t>
  </si>
  <si>
    <t>Su^2=</t>
  </si>
  <si>
    <t xml:space="preserve"> Cu^2=</t>
  </si>
  <si>
    <t>(Payoff)</t>
  </si>
  <si>
    <t>Su^2 = S  . u^2</t>
  </si>
  <si>
    <t>Sd^2 = S  . d^2</t>
  </si>
  <si>
    <t>Cu^2 = Max (0, Su^2 - X)</t>
  </si>
  <si>
    <t>Cud=</t>
  </si>
  <si>
    <t>Cd^2 = Max (0, Sd^2 - X)</t>
  </si>
  <si>
    <t>Cud = Max (0, Sud - X)</t>
  </si>
  <si>
    <t>Frequency=</t>
  </si>
  <si>
    <t>Cu= [ (p . Cu^2) + [(1-p) Cud)] ] / [(1+i)^Freq]</t>
  </si>
  <si>
    <t>Sd^2=</t>
  </si>
  <si>
    <t xml:space="preserve"> Cd^2=</t>
  </si>
  <si>
    <t>Cd= [ (p . Cud) + [(1-p) Cd^2)] ] / [(1+i)^Freq]</t>
  </si>
  <si>
    <r>
      <rPr>
        <b/>
        <sz val="11"/>
        <color theme="1"/>
        <rFont val="Calibri"/>
        <family val="2"/>
        <scheme val="minor"/>
      </rPr>
      <t>Frequency:</t>
    </r>
    <r>
      <rPr>
        <sz val="11"/>
        <color theme="1"/>
        <rFont val="Calibri"/>
        <family val="2"/>
        <scheme val="minor"/>
      </rPr>
      <t xml:space="preserve"> 
( Annual =1, 
Semiannual = 2, 
Quarterly=4)</t>
    </r>
  </si>
  <si>
    <t>C= [ (p . C1) + [(1-p) C2)] ] / [(1+i)^Freq]</t>
  </si>
  <si>
    <t>Problem 13.6</t>
  </si>
  <si>
    <t xml:space="preserve">Using Dividend Yield % </t>
  </si>
  <si>
    <t>PERIOD 1(x-div)</t>
  </si>
  <si>
    <t xml:space="preserve"> Pu^2=</t>
  </si>
  <si>
    <r>
      <t>x-dividend = Su (1-</t>
    </r>
    <r>
      <rPr>
        <b/>
        <sz val="11"/>
        <color theme="1"/>
        <rFont val="Arial"/>
        <family val="2"/>
      </rPr>
      <t>δ)</t>
    </r>
  </si>
  <si>
    <t>x-dividend</t>
  </si>
  <si>
    <r>
      <t>x-dividend = Sd (1-</t>
    </r>
    <r>
      <rPr>
        <b/>
        <sz val="11"/>
        <color theme="1"/>
        <rFont val="Arial"/>
        <family val="2"/>
      </rPr>
      <t>δ)</t>
    </r>
  </si>
  <si>
    <t>Cu =</t>
  </si>
  <si>
    <t>Pud=</t>
  </si>
  <si>
    <t>Cd =</t>
  </si>
  <si>
    <r>
      <t>Div (</t>
    </r>
    <r>
      <rPr>
        <b/>
        <sz val="11"/>
        <color theme="1"/>
        <rFont val="Calibri"/>
        <family val="2"/>
      </rPr>
      <t>δ)=</t>
    </r>
  </si>
  <si>
    <t>(at 1st Period)</t>
  </si>
  <si>
    <t xml:space="preserve"> Pd^2=</t>
  </si>
  <si>
    <t>Annual=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</si>
</sst>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_(* #,##0.000_);_(* \(#,##0.000\);_(* &quot;-&quot;??_);_(@_)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left"/>
    </xf>
    <xf numFmtId="43" fontId="3" fillId="0" borderId="0" xfId="1" applyFont="1"/>
    <xf numFmtId="0" fontId="0" fillId="0" borderId="0" xfId="0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43" fontId="6" fillId="2" borderId="0" xfId="1" applyFont="1" applyFill="1"/>
    <xf numFmtId="0" fontId="8" fillId="3" borderId="0" xfId="0" applyFont="1" applyFill="1" applyAlignment="1">
      <alignment horizontal="left"/>
    </xf>
    <xf numFmtId="0" fontId="0" fillId="3" borderId="0" xfId="0" applyFill="1"/>
    <xf numFmtId="43" fontId="2" fillId="4" borderId="1" xfId="1" applyFont="1" applyFill="1" applyBorder="1"/>
    <xf numFmtId="0" fontId="2" fillId="4" borderId="2" xfId="0" applyFont="1" applyFill="1" applyBorder="1"/>
    <xf numFmtId="43" fontId="2" fillId="4" borderId="2" xfId="1" applyFont="1" applyFill="1" applyBorder="1"/>
    <xf numFmtId="43" fontId="2" fillId="4" borderId="3" xfId="1" applyFont="1" applyFill="1" applyBorder="1"/>
    <xf numFmtId="43" fontId="2" fillId="4" borderId="4" xfId="1" applyFont="1" applyFill="1" applyBorder="1"/>
    <xf numFmtId="0" fontId="0" fillId="5" borderId="0" xfId="0" applyFill="1"/>
    <xf numFmtId="0" fontId="3" fillId="5" borderId="0" xfId="0" applyFont="1" applyFill="1"/>
    <xf numFmtId="0" fontId="0" fillId="3" borderId="0" xfId="0" applyFill="1" applyAlignment="1">
      <alignment horizontal="right"/>
    </xf>
    <xf numFmtId="43" fontId="2" fillId="2" borderId="2" xfId="1" applyFont="1" applyFill="1" applyBorder="1"/>
    <xf numFmtId="0" fontId="2" fillId="2" borderId="2" xfId="0" applyFont="1" applyFill="1" applyBorder="1"/>
    <xf numFmtId="0" fontId="3" fillId="3" borderId="0" xfId="0" applyFont="1" applyFill="1" applyAlignment="1">
      <alignment horizontal="right"/>
    </xf>
    <xf numFmtId="44" fontId="9" fillId="3" borderId="0" xfId="2" applyFont="1" applyFill="1"/>
    <xf numFmtId="44" fontId="3" fillId="3" borderId="0" xfId="2" applyFont="1" applyFill="1"/>
    <xf numFmtId="43" fontId="3" fillId="6" borderId="0" xfId="1" applyFont="1" applyFill="1"/>
    <xf numFmtId="0" fontId="0" fillId="6" borderId="0" xfId="0" applyFill="1"/>
    <xf numFmtId="43" fontId="3" fillId="6" borderId="5" xfId="1" applyFont="1" applyFill="1" applyBorder="1"/>
    <xf numFmtId="43" fontId="3" fillId="6" borderId="0" xfId="1" applyFont="1" applyFill="1" applyBorder="1" applyAlignment="1">
      <alignment horizontal="right"/>
    </xf>
    <xf numFmtId="43" fontId="3" fillId="6" borderId="0" xfId="1" applyFont="1" applyFill="1" applyBorder="1"/>
    <xf numFmtId="43" fontId="3" fillId="6" borderId="6" xfId="1" applyFont="1" applyFill="1" applyBorder="1"/>
    <xf numFmtId="164" fontId="3" fillId="2" borderId="0" xfId="0" applyNumberFormat="1" applyFont="1" applyFill="1"/>
    <xf numFmtId="164" fontId="9" fillId="3" borderId="0" xfId="0" applyNumberFormat="1" applyFont="1" applyFill="1"/>
    <xf numFmtId="164" fontId="3" fillId="3" borderId="0" xfId="0" applyNumberFormat="1" applyFont="1" applyFill="1"/>
    <xf numFmtId="43" fontId="3" fillId="6" borderId="0" xfId="1" applyFont="1" applyFill="1" applyAlignment="1">
      <alignment horizontal="right"/>
    </xf>
    <xf numFmtId="43" fontId="3" fillId="6" borderId="7" xfId="1" applyFont="1" applyFill="1" applyBorder="1"/>
    <xf numFmtId="43" fontId="3" fillId="7" borderId="0" xfId="1" applyFont="1" applyFill="1"/>
    <xf numFmtId="44" fontId="3" fillId="2" borderId="0" xfId="2" applyFont="1" applyFill="1"/>
    <xf numFmtId="43" fontId="3" fillId="8" borderId="7" xfId="1" applyFont="1" applyFill="1" applyBorder="1"/>
    <xf numFmtId="10" fontId="3" fillId="2" borderId="0" xfId="0" applyNumberFormat="1" applyFont="1" applyFill="1"/>
    <xf numFmtId="0" fontId="3" fillId="6" borderId="8" xfId="0" applyFont="1" applyFill="1" applyBorder="1"/>
    <xf numFmtId="43" fontId="3" fillId="6" borderId="9" xfId="1" applyFont="1" applyFill="1" applyBorder="1"/>
    <xf numFmtId="43" fontId="3" fillId="8" borderId="0" xfId="1" applyFont="1" applyFill="1" applyBorder="1"/>
    <xf numFmtId="10" fontId="9" fillId="3" borderId="0" xfId="0" applyNumberFormat="1" applyFont="1" applyFill="1"/>
    <xf numFmtId="10" fontId="3" fillId="3" borderId="0" xfId="0" applyNumberFormat="1" applyFont="1" applyFill="1"/>
    <xf numFmtId="0" fontId="3" fillId="2" borderId="0" xfId="0" applyFont="1" applyFill="1"/>
    <xf numFmtId="0" fontId="9" fillId="3" borderId="0" xfId="0" applyFont="1" applyFill="1" applyAlignment="1">
      <alignment horizontal="center"/>
    </xf>
    <xf numFmtId="0" fontId="3" fillId="3" borderId="0" xfId="0" applyFont="1" applyFill="1"/>
    <xf numFmtId="0" fontId="10" fillId="2" borderId="0" xfId="0" applyFont="1" applyFill="1"/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/>
    <xf numFmtId="0" fontId="3" fillId="8" borderId="10" xfId="0" applyFont="1" applyFill="1" applyBorder="1" applyAlignment="1">
      <alignment horizontal="right"/>
    </xf>
    <xf numFmtId="43" fontId="3" fillId="8" borderId="10" xfId="1" applyFont="1" applyFill="1" applyBorder="1"/>
    <xf numFmtId="43" fontId="3" fillId="6" borderId="11" xfId="1" applyFont="1" applyFill="1" applyBorder="1"/>
    <xf numFmtId="43" fontId="3" fillId="6" borderId="12" xfId="1" applyFont="1" applyFill="1" applyBorder="1"/>
    <xf numFmtId="43" fontId="3" fillId="6" borderId="13" xfId="1" applyFont="1" applyFill="1" applyBorder="1"/>
    <xf numFmtId="0" fontId="3" fillId="0" borderId="0" xfId="0" applyFont="1"/>
    <xf numFmtId="0" fontId="3" fillId="8" borderId="8" xfId="0" applyFont="1" applyFill="1" applyBorder="1" applyAlignment="1">
      <alignment horizontal="right"/>
    </xf>
    <xf numFmtId="43" fontId="3" fillId="8" borderId="9" xfId="0" applyNumberFormat="1" applyFont="1" applyFill="1" applyBorder="1"/>
    <xf numFmtId="165" fontId="3" fillId="8" borderId="9" xfId="0" applyNumberFormat="1" applyFont="1" applyFill="1" applyBorder="1"/>
    <xf numFmtId="0" fontId="7" fillId="0" borderId="0" xfId="0" applyFont="1"/>
    <xf numFmtId="43" fontId="3" fillId="6" borderId="14" xfId="1" applyFont="1" applyFill="1" applyBorder="1"/>
    <xf numFmtId="0" fontId="3" fillId="0" borderId="0" xfId="0" applyFont="1" applyAlignment="1">
      <alignment horizontal="right"/>
    </xf>
    <xf numFmtId="44" fontId="9" fillId="0" borderId="0" xfId="2" applyFont="1" applyFill="1"/>
    <xf numFmtId="43" fontId="11" fillId="6" borderId="0" xfId="1" quotePrefix="1" applyFont="1" applyFill="1" applyAlignment="1">
      <alignment horizontal="center" vertical="top"/>
    </xf>
    <xf numFmtId="164" fontId="9" fillId="0" borderId="0" xfId="0" applyNumberFormat="1" applyFont="1"/>
    <xf numFmtId="44" fontId="3" fillId="0" borderId="0" xfId="2" applyFont="1" applyFill="1"/>
    <xf numFmtId="10" fontId="3" fillId="0" borderId="0" xfId="0" applyNumberFormat="1" applyFont="1"/>
    <xf numFmtId="39" fontId="3" fillId="7" borderId="0" xfId="1" applyNumberFormat="1" applyFont="1" applyFill="1"/>
    <xf numFmtId="10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3" fillId="6" borderId="10" xfId="0" applyFont="1" applyFill="1" applyBorder="1" applyAlignment="1">
      <alignment horizontal="right"/>
    </xf>
    <xf numFmtId="43" fontId="3" fillId="6" borderId="10" xfId="1" applyFont="1" applyFill="1" applyBorder="1"/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43" fontId="6" fillId="0" borderId="0" xfId="1" applyFont="1" applyFill="1"/>
    <xf numFmtId="0" fontId="13" fillId="0" borderId="0" xfId="0" applyFont="1" applyAlignment="1">
      <alignment horizontal="left"/>
    </xf>
    <xf numFmtId="0" fontId="4" fillId="2" borderId="2" xfId="0" applyFont="1" applyFill="1" applyBorder="1"/>
    <xf numFmtId="164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 applyAlignment="1">
      <alignment horizontal="right"/>
    </xf>
    <xf numFmtId="0" fontId="16" fillId="0" borderId="0" xfId="0" applyFont="1"/>
    <xf numFmtId="166" fontId="10" fillId="0" borderId="0" xfId="0" applyNumberFormat="1" applyFont="1"/>
    <xf numFmtId="0" fontId="3" fillId="8" borderId="8" xfId="0" applyFont="1" applyFill="1" applyBorder="1"/>
    <xf numFmtId="43" fontId="3" fillId="8" borderId="9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305859</xdr:colOff>
      <xdr:row>7</xdr:row>
      <xdr:rowOff>17991</xdr:rowOff>
    </xdr:from>
    <xdr:to>
      <xdr:col>10</xdr:col>
      <xdr:colOff>532342</xdr:colOff>
      <xdr:row>7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87EEDD52-0944-4C8A-A51F-830D6A98CFB9}"/>
            </a:ext>
          </a:extLst>
        </xdr:cNvPr>
        <xdr:cNvCxnSpPr/>
      </xdr:nvCxnSpPr>
      <xdr:spPr>
        <a:xfrm>
          <a:off x="5542492" y="1668991"/>
          <a:ext cx="869950" cy="10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322792</xdr:colOff>
      <xdr:row>12</xdr:row>
      <xdr:rowOff>58208</xdr:rowOff>
    </xdr:from>
    <xdr:to>
      <xdr:col>10</xdr:col>
      <xdr:colOff>553508</xdr:colOff>
      <xdr:row>12</xdr:row>
      <xdr:rowOff>58208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CC9FAF1-76D2-4839-94F7-B32342394A1C}"/>
            </a:ext>
          </a:extLst>
        </xdr:cNvPr>
        <xdr:cNvCxnSpPr/>
      </xdr:nvCxnSpPr>
      <xdr:spPr>
        <a:xfrm>
          <a:off x="5559425" y="2720975"/>
          <a:ext cx="874183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47A04EB-D795-4C18-8A85-1498FD66F09B}"/>
            </a:ext>
          </a:extLst>
        </xdr:cNvPr>
        <xdr:cNvCxnSpPr/>
      </xdr:nvCxnSpPr>
      <xdr:spPr>
        <a:xfrm flipV="1">
          <a:off x="3948642" y="1927226"/>
          <a:ext cx="644525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D311830-616B-4E0B-B885-8A9AD9736115}"/>
            </a:ext>
          </a:extLst>
        </xdr:cNvPr>
        <xdr:cNvCxnSpPr/>
      </xdr:nvCxnSpPr>
      <xdr:spPr>
        <a:xfrm>
          <a:off x="3947583" y="2290233"/>
          <a:ext cx="683684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2F32E00E-5977-461D-BC7D-2B548AB3549E}"/>
            </a:ext>
          </a:extLst>
        </xdr:cNvPr>
        <xdr:cNvSpPr/>
      </xdr:nvSpPr>
      <xdr:spPr>
        <a:xfrm>
          <a:off x="5331883" y="1746250"/>
          <a:ext cx="333375" cy="94509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8</xdr:row>
      <xdr:rowOff>9526</xdr:rowOff>
    </xdr:from>
    <xdr:to>
      <xdr:col>7</xdr:col>
      <xdr:colOff>0</xdr:colOff>
      <xdr:row>9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A6BD5199-A4C9-440A-8DC7-0DF9EB0BA3B3}"/>
            </a:ext>
          </a:extLst>
        </xdr:cNvPr>
        <xdr:cNvCxnSpPr/>
      </xdr:nvCxnSpPr>
      <xdr:spPr>
        <a:xfrm flipV="1">
          <a:off x="3068109" y="2071159"/>
          <a:ext cx="644524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7</xdr:col>
      <xdr:colOff>38100</xdr:colOff>
      <xdr:row>11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D0A21F46-0739-474C-B574-DE067B8DA264}"/>
            </a:ext>
          </a:extLst>
        </xdr:cNvPr>
        <xdr:cNvCxnSpPr/>
      </xdr:nvCxnSpPr>
      <xdr:spPr>
        <a:xfrm>
          <a:off x="3067050" y="2434167"/>
          <a:ext cx="683683" cy="186266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5</xdr:row>
      <xdr:rowOff>104775</xdr:rowOff>
    </xdr:from>
    <xdr:to>
      <xdr:col>10</xdr:col>
      <xdr:colOff>514350</xdr:colOff>
      <xdr:row>9</xdr:row>
      <xdr:rowOff>95250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D0A0C26-C32C-4824-BA0D-BA6DEB0F6E2D}"/>
            </a:ext>
          </a:extLst>
        </xdr:cNvPr>
        <xdr:cNvSpPr/>
      </xdr:nvSpPr>
      <xdr:spPr>
        <a:xfrm>
          <a:off x="5824008" y="1366308"/>
          <a:ext cx="333375" cy="97684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9525</xdr:colOff>
      <xdr:row>7</xdr:row>
      <xdr:rowOff>9524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602D0151-D44B-4700-AB5C-2F5DFF76E0C9}"/>
            </a:ext>
          </a:extLst>
        </xdr:cNvPr>
        <xdr:cNvCxnSpPr/>
      </xdr:nvCxnSpPr>
      <xdr:spPr>
        <a:xfrm flipV="1">
          <a:off x="4356100" y="1528233"/>
          <a:ext cx="652992" cy="2762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180975</xdr:rowOff>
    </xdr:from>
    <xdr:to>
      <xdr:col>9</xdr:col>
      <xdr:colOff>66675</xdr:colOff>
      <xdr:row>12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510878A-3936-4182-AE69-35915049345F}"/>
            </a:ext>
          </a:extLst>
        </xdr:cNvPr>
        <xdr:cNvCxnSpPr/>
      </xdr:nvCxnSpPr>
      <xdr:spPr>
        <a:xfrm>
          <a:off x="4365625" y="2801408"/>
          <a:ext cx="700617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190500</xdr:rowOff>
    </xdr:from>
    <xdr:to>
      <xdr:col>9</xdr:col>
      <xdr:colOff>9525</xdr:colOff>
      <xdr:row>10</xdr:row>
      <xdr:rowOff>200024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EC19D27-9AC4-4ABC-9857-03411F07EE79}"/>
            </a:ext>
          </a:extLst>
        </xdr:cNvPr>
        <xdr:cNvCxnSpPr/>
      </xdr:nvCxnSpPr>
      <xdr:spPr>
        <a:xfrm flipV="1">
          <a:off x="4356100" y="2434167"/>
          <a:ext cx="652992" cy="1873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57150</xdr:colOff>
      <xdr:row>9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1113EE5-A3EB-412D-B6BF-F104B5A67CBC}"/>
            </a:ext>
          </a:extLst>
        </xdr:cNvPr>
        <xdr:cNvCxnSpPr/>
      </xdr:nvCxnSpPr>
      <xdr:spPr>
        <a:xfrm>
          <a:off x="4356100" y="2061633"/>
          <a:ext cx="700617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9</xdr:row>
      <xdr:rowOff>161925</xdr:rowOff>
    </xdr:from>
    <xdr:to>
      <xdr:col>10</xdr:col>
      <xdr:colOff>523875</xdr:colOff>
      <xdr:row>13</xdr:row>
      <xdr:rowOff>152400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7DF77E37-029C-4966-A6D6-7452FE7FD0CE}"/>
            </a:ext>
          </a:extLst>
        </xdr:cNvPr>
        <xdr:cNvSpPr/>
      </xdr:nvSpPr>
      <xdr:spPr>
        <a:xfrm>
          <a:off x="5833533" y="2409825"/>
          <a:ext cx="333375" cy="735542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</xdr:row>
      <xdr:rowOff>152400</xdr:rowOff>
    </xdr:from>
    <xdr:to>
      <xdr:col>12</xdr:col>
      <xdr:colOff>9525</xdr:colOff>
      <xdr:row>5</xdr:row>
      <xdr:rowOff>161925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8CBAB5DF-DD3D-4866-B35A-F61BFE920173}"/>
            </a:ext>
          </a:extLst>
        </xdr:cNvPr>
        <xdr:cNvCxnSpPr/>
      </xdr:nvCxnSpPr>
      <xdr:spPr>
        <a:xfrm flipV="1">
          <a:off x="6358467" y="1413933"/>
          <a:ext cx="65299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95250</xdr:rowOff>
    </xdr:from>
    <xdr:to>
      <xdr:col>12</xdr:col>
      <xdr:colOff>9525</xdr:colOff>
      <xdr:row>9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A33F4B4D-47BC-432B-A0D2-004570A858AB}"/>
            </a:ext>
          </a:extLst>
        </xdr:cNvPr>
        <xdr:cNvCxnSpPr/>
      </xdr:nvCxnSpPr>
      <xdr:spPr>
        <a:xfrm flipV="1">
          <a:off x="6358467" y="2343150"/>
          <a:ext cx="65299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9525</xdr:colOff>
      <xdr:row>13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C9CC06C2-6598-4BBB-A1B4-5FEF42B07EA6}"/>
            </a:ext>
          </a:extLst>
        </xdr:cNvPr>
        <xdr:cNvCxnSpPr/>
      </xdr:nvCxnSpPr>
      <xdr:spPr>
        <a:xfrm flipV="1">
          <a:off x="6358467" y="3097742"/>
          <a:ext cx="652991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8</xdr:row>
      <xdr:rowOff>9526</xdr:rowOff>
    </xdr:from>
    <xdr:to>
      <xdr:col>7</xdr:col>
      <xdr:colOff>0</xdr:colOff>
      <xdr:row>9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2726410-24D8-4BE7-B27B-5D115E14C815}"/>
            </a:ext>
          </a:extLst>
        </xdr:cNvPr>
        <xdr:cNvCxnSpPr/>
      </xdr:nvCxnSpPr>
      <xdr:spPr>
        <a:xfrm flipV="1">
          <a:off x="2983442" y="1762126"/>
          <a:ext cx="644525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7</xdr:col>
      <xdr:colOff>38100</xdr:colOff>
      <xdr:row>11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DC64B28-B141-484A-9CD1-61A9E7AAB7C6}"/>
            </a:ext>
          </a:extLst>
        </xdr:cNvPr>
        <xdr:cNvCxnSpPr/>
      </xdr:nvCxnSpPr>
      <xdr:spPr>
        <a:xfrm>
          <a:off x="2982383" y="2125133"/>
          <a:ext cx="683684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56092</xdr:colOff>
      <xdr:row>5</xdr:row>
      <xdr:rowOff>103717</xdr:rowOff>
    </xdr:from>
    <xdr:to>
      <xdr:col>12</xdr:col>
      <xdr:colOff>388408</xdr:colOff>
      <xdr:row>9</xdr:row>
      <xdr:rowOff>93133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65EA4A25-6DF6-4482-802A-B87BD41E0D3E}"/>
            </a:ext>
          </a:extLst>
        </xdr:cNvPr>
        <xdr:cNvSpPr/>
      </xdr:nvSpPr>
      <xdr:spPr>
        <a:xfrm>
          <a:off x="6550025" y="1297517"/>
          <a:ext cx="332316" cy="734483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9525</xdr:colOff>
      <xdr:row>7</xdr:row>
      <xdr:rowOff>9524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272EF78-94BD-459A-BEB0-2E2DFFEDF113}"/>
            </a:ext>
          </a:extLst>
        </xdr:cNvPr>
        <xdr:cNvCxnSpPr/>
      </xdr:nvCxnSpPr>
      <xdr:spPr>
        <a:xfrm flipV="1">
          <a:off x="5308600" y="1380067"/>
          <a:ext cx="551392" cy="19579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11</xdr:row>
      <xdr:rowOff>180975</xdr:rowOff>
    </xdr:from>
    <xdr:to>
      <xdr:col>11</xdr:col>
      <xdr:colOff>66675</xdr:colOff>
      <xdr:row>12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1F467A1-9A17-4B4A-98AD-621931BAE4A9}"/>
            </a:ext>
          </a:extLst>
        </xdr:cNvPr>
        <xdr:cNvCxnSpPr/>
      </xdr:nvCxnSpPr>
      <xdr:spPr>
        <a:xfrm>
          <a:off x="5318125" y="2492375"/>
          <a:ext cx="599017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57150</xdr:colOff>
      <xdr:row>9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7E5E707-B37B-4232-A041-8963F5CECE17}"/>
            </a:ext>
          </a:extLst>
        </xdr:cNvPr>
        <xdr:cNvCxnSpPr/>
      </xdr:nvCxnSpPr>
      <xdr:spPr>
        <a:xfrm>
          <a:off x="5308600" y="1752600"/>
          <a:ext cx="599017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134408</xdr:rowOff>
    </xdr:from>
    <xdr:to>
      <xdr:col>12</xdr:col>
      <xdr:colOff>379942</xdr:colOff>
      <xdr:row>13</xdr:row>
      <xdr:rowOff>123825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39D98C94-6A0E-4EBD-871F-FB7CB9A74EFF}"/>
            </a:ext>
          </a:extLst>
        </xdr:cNvPr>
        <xdr:cNvSpPr/>
      </xdr:nvSpPr>
      <xdr:spPr>
        <a:xfrm>
          <a:off x="6541558" y="2073275"/>
          <a:ext cx="332317" cy="734483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419100</xdr:colOff>
      <xdr:row>5</xdr:row>
      <xdr:rowOff>104775</xdr:rowOff>
    </xdr:from>
    <xdr:to>
      <xdr:col>13</xdr:col>
      <xdr:colOff>401108</xdr:colOff>
      <xdr:row>5</xdr:row>
      <xdr:rowOff>115358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E0CFE31F-D529-4527-8B4C-4D554E7BDFEF}"/>
            </a:ext>
          </a:extLst>
        </xdr:cNvPr>
        <xdr:cNvCxnSpPr/>
      </xdr:nvCxnSpPr>
      <xdr:spPr>
        <a:xfrm flipV="1">
          <a:off x="6913033" y="1298575"/>
          <a:ext cx="511175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95250</xdr:rowOff>
    </xdr:from>
    <xdr:to>
      <xdr:col>14</xdr:col>
      <xdr:colOff>9525</xdr:colOff>
      <xdr:row>9</xdr:row>
      <xdr:rowOff>104775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33C58732-99A6-4236-8208-3A5452788DE7}"/>
            </a:ext>
          </a:extLst>
        </xdr:cNvPr>
        <xdr:cNvCxnSpPr/>
      </xdr:nvCxnSpPr>
      <xdr:spPr>
        <a:xfrm flipV="1">
          <a:off x="7023100" y="2034117"/>
          <a:ext cx="5175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104775</xdr:rowOff>
    </xdr:from>
    <xdr:to>
      <xdr:col>14</xdr:col>
      <xdr:colOff>9525</xdr:colOff>
      <xdr:row>13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1EF34C3-C3FA-4E7F-BFCC-C197964EE8A6}"/>
            </a:ext>
          </a:extLst>
        </xdr:cNvPr>
        <xdr:cNvCxnSpPr/>
      </xdr:nvCxnSpPr>
      <xdr:spPr>
        <a:xfrm flipV="1">
          <a:off x="7023100" y="2788708"/>
          <a:ext cx="5175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8</xdr:row>
      <xdr:rowOff>9526</xdr:rowOff>
    </xdr:from>
    <xdr:to>
      <xdr:col>7</xdr:col>
      <xdr:colOff>0</xdr:colOff>
      <xdr:row>9</xdr:row>
      <xdr:rowOff>19050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121D0BF8-CF41-4957-9346-3D872D6E06F8}"/>
            </a:ext>
          </a:extLst>
        </xdr:cNvPr>
        <xdr:cNvCxnSpPr/>
      </xdr:nvCxnSpPr>
      <xdr:spPr>
        <a:xfrm flipV="1">
          <a:off x="2983442" y="1762126"/>
          <a:ext cx="644525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7</xdr:col>
      <xdr:colOff>38100</xdr:colOff>
      <xdr:row>11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EE2523F9-ECCE-4FE1-BE3C-B482815FAA7B}"/>
            </a:ext>
          </a:extLst>
        </xdr:cNvPr>
        <xdr:cNvCxnSpPr/>
      </xdr:nvCxnSpPr>
      <xdr:spPr>
        <a:xfrm>
          <a:off x="2982383" y="2125133"/>
          <a:ext cx="683684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9525</xdr:colOff>
      <xdr:row>7</xdr:row>
      <xdr:rowOff>9524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BC9227E9-0D89-494C-BBDA-D68DF1F3D900}"/>
            </a:ext>
          </a:extLst>
        </xdr:cNvPr>
        <xdr:cNvCxnSpPr/>
      </xdr:nvCxnSpPr>
      <xdr:spPr>
        <a:xfrm flipV="1">
          <a:off x="5308600" y="1380067"/>
          <a:ext cx="551392" cy="19579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19050</xdr:colOff>
      <xdr:row>11</xdr:row>
      <xdr:rowOff>19050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87C35DB-F682-4856-B018-FF441904D5B1}"/>
            </a:ext>
          </a:extLst>
        </xdr:cNvPr>
        <xdr:cNvCxnSpPr/>
      </xdr:nvCxnSpPr>
      <xdr:spPr>
        <a:xfrm flipV="1">
          <a:off x="5308600" y="2229908"/>
          <a:ext cx="560917" cy="100542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57150</xdr:colOff>
      <xdr:row>9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8FAD8CFE-2782-4745-8506-026A0BD54DC8}"/>
            </a:ext>
          </a:extLst>
        </xdr:cNvPr>
        <xdr:cNvCxnSpPr/>
      </xdr:nvCxnSpPr>
      <xdr:spPr>
        <a:xfrm>
          <a:off x="5308600" y="1752600"/>
          <a:ext cx="599017" cy="186267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9525</xdr:colOff>
      <xdr:row>7</xdr:row>
      <xdr:rowOff>104775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598CE91A-64EF-4BFE-B31D-98369E93E1A4}"/>
            </a:ext>
          </a:extLst>
        </xdr:cNvPr>
        <xdr:cNvCxnSpPr/>
      </xdr:nvCxnSpPr>
      <xdr:spPr>
        <a:xfrm flipV="1">
          <a:off x="4271433" y="1661583"/>
          <a:ext cx="4032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114300</xdr:rowOff>
    </xdr:from>
    <xdr:to>
      <xdr:col>9</xdr:col>
      <xdr:colOff>19050</xdr:colOff>
      <xdr:row>11</xdr:row>
      <xdr:rowOff>123825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6FC258B-284C-4A69-8CE3-A84AB8D08DE7}"/>
            </a:ext>
          </a:extLst>
        </xdr:cNvPr>
        <xdr:cNvCxnSpPr/>
      </xdr:nvCxnSpPr>
      <xdr:spPr>
        <a:xfrm flipV="1">
          <a:off x="4280958" y="2425700"/>
          <a:ext cx="4032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9525</xdr:colOff>
      <xdr:row>9</xdr:row>
      <xdr:rowOff>9524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9423ACE4-47D7-4EE3-8173-4364B08F1F6A}"/>
            </a:ext>
          </a:extLst>
        </xdr:cNvPr>
        <xdr:cNvCxnSpPr/>
      </xdr:nvCxnSpPr>
      <xdr:spPr>
        <a:xfrm flipV="1">
          <a:off x="2984500" y="1752600"/>
          <a:ext cx="652992" cy="195791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95250</xdr:rowOff>
    </xdr:from>
    <xdr:to>
      <xdr:col>14</xdr:col>
      <xdr:colOff>9525</xdr:colOff>
      <xdr:row>10</xdr:row>
      <xdr:rowOff>104775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3715FCBF-5EBF-4586-B5C7-F41968EA65D7}"/>
            </a:ext>
          </a:extLst>
        </xdr:cNvPr>
        <xdr:cNvCxnSpPr/>
      </xdr:nvCxnSpPr>
      <xdr:spPr>
        <a:xfrm flipV="1">
          <a:off x="7023100" y="2220383"/>
          <a:ext cx="5175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3EB9-607E-43A6-8863-3C9FCFA1E043}">
  <dimension ref="A1:W18"/>
  <sheetViews>
    <sheetView workbookViewId="0">
      <selection activeCell="A20" sqref="A20"/>
    </sheetView>
  </sheetViews>
  <sheetFormatPr defaultRowHeight="14.35" x14ac:dyDescent="0.5"/>
  <cols>
    <col min="1" max="1" width="14.234375" style="3" customWidth="1"/>
    <col min="3" max="3" width="11.703125" customWidth="1"/>
    <col min="4" max="4" width="1.5859375" customWidth="1"/>
    <col min="5" max="5" width="4.5859375" customWidth="1"/>
    <col min="6" max="6" width="5.52734375" customWidth="1"/>
    <col min="7" max="7" width="8.29296875" style="2" customWidth="1"/>
    <col min="8" max="11" width="8.9375" style="2"/>
    <col min="12" max="12" width="9.9375" style="2" customWidth="1"/>
    <col min="13" max="14" width="8.9375" style="2"/>
    <col min="15" max="15" width="10.1171875" style="2" customWidth="1"/>
    <col min="17" max="17" width="9.234375" customWidth="1"/>
    <col min="18" max="18" width="1.8203125" customWidth="1"/>
    <col min="19" max="19" width="1.5859375" customWidth="1"/>
    <col min="23" max="23" width="5.3515625" customWidth="1"/>
  </cols>
  <sheetData>
    <row r="1" spans="1:23" ht="25.7" x14ac:dyDescent="0.85">
      <c r="A1" s="1" t="s">
        <v>0</v>
      </c>
      <c r="G1"/>
    </row>
    <row r="2" spans="1:23" x14ac:dyDescent="0.5">
      <c r="G2"/>
    </row>
    <row r="3" spans="1:23" ht="20.7" x14ac:dyDescent="0.7">
      <c r="A3" s="4" t="s">
        <v>1</v>
      </c>
      <c r="B3" s="5"/>
      <c r="C3" s="5"/>
      <c r="D3" s="5"/>
      <c r="E3" s="5"/>
      <c r="F3" s="6" t="s">
        <v>2</v>
      </c>
      <c r="G3" s="7"/>
      <c r="H3" s="7"/>
      <c r="I3" s="7"/>
      <c r="J3" s="7"/>
      <c r="K3" s="7"/>
      <c r="L3" s="7"/>
      <c r="M3" s="7"/>
      <c r="N3" s="7" t="s">
        <v>2</v>
      </c>
      <c r="O3" s="7"/>
      <c r="P3" s="7"/>
      <c r="Q3" s="7"/>
      <c r="R3" s="5"/>
      <c r="S3" s="5"/>
      <c r="T3" s="6" t="s">
        <v>3</v>
      </c>
      <c r="U3" s="7"/>
      <c r="V3" s="7"/>
      <c r="W3" s="7"/>
    </row>
    <row r="4" spans="1:23" ht="14.7" thickBot="1" x14ac:dyDescent="0.55000000000000004">
      <c r="A4"/>
      <c r="G4"/>
      <c r="H4"/>
      <c r="I4"/>
      <c r="J4"/>
      <c r="K4"/>
      <c r="L4"/>
      <c r="M4"/>
      <c r="N4"/>
      <c r="O4"/>
    </row>
    <row r="5" spans="1:23" ht="20.7" x14ac:dyDescent="0.7">
      <c r="A5" s="8" t="s">
        <v>4</v>
      </c>
      <c r="B5" s="9"/>
      <c r="C5" s="9"/>
      <c r="D5" s="5"/>
      <c r="E5" s="10" t="s">
        <v>5</v>
      </c>
      <c r="F5" s="11"/>
      <c r="G5" s="12"/>
      <c r="H5" s="12"/>
      <c r="I5" s="12"/>
      <c r="J5" s="12"/>
      <c r="K5" s="12"/>
      <c r="L5" s="12"/>
      <c r="M5" s="12"/>
      <c r="N5" s="10" t="s">
        <v>6</v>
      </c>
      <c r="O5" s="13"/>
      <c r="P5" s="13"/>
      <c r="Q5" s="14"/>
      <c r="R5" s="5"/>
      <c r="S5" s="15"/>
      <c r="T5" s="16" t="s">
        <v>7</v>
      </c>
      <c r="U5" s="16"/>
      <c r="V5" s="16"/>
      <c r="W5" s="16"/>
    </row>
    <row r="6" spans="1:23" ht="20.7" x14ac:dyDescent="0.7">
      <c r="A6" s="17"/>
      <c r="B6" s="9"/>
      <c r="C6" s="9"/>
      <c r="D6" s="5"/>
      <c r="E6" s="18"/>
      <c r="F6" s="19"/>
      <c r="G6" s="18" t="s">
        <v>8</v>
      </c>
      <c r="H6" s="18"/>
      <c r="I6" s="18" t="s">
        <v>9</v>
      </c>
      <c r="J6" s="18"/>
      <c r="K6" s="18"/>
      <c r="L6" s="18"/>
      <c r="M6" s="18"/>
      <c r="N6" s="18"/>
      <c r="O6" s="18"/>
      <c r="P6" s="18"/>
      <c r="Q6" s="18"/>
      <c r="R6" s="5"/>
      <c r="S6" s="15"/>
      <c r="T6" s="16" t="s">
        <v>10</v>
      </c>
      <c r="U6" s="16"/>
      <c r="V6" s="16"/>
      <c r="W6" s="16"/>
    </row>
    <row r="7" spans="1:23" ht="21" thickBot="1" x14ac:dyDescent="0.75">
      <c r="A7" s="20" t="s">
        <v>11</v>
      </c>
      <c r="B7" s="21">
        <v>45</v>
      </c>
      <c r="C7" s="22"/>
      <c r="D7" s="5"/>
      <c r="E7" s="23"/>
      <c r="F7" s="24"/>
      <c r="G7" s="23"/>
      <c r="H7" s="23"/>
      <c r="I7" s="23"/>
      <c r="J7" s="23"/>
      <c r="K7" s="23"/>
      <c r="L7" s="23"/>
      <c r="M7" s="23"/>
      <c r="N7" s="25" t="s">
        <v>12</v>
      </c>
      <c r="O7" s="26" t="s">
        <v>13</v>
      </c>
      <c r="P7" s="27">
        <f>+I8-I12</f>
        <v>13.5</v>
      </c>
      <c r="Q7" s="28"/>
      <c r="R7" s="29"/>
      <c r="S7" s="15"/>
      <c r="T7" s="16"/>
      <c r="U7" s="16"/>
      <c r="V7" s="16"/>
      <c r="W7" s="16"/>
    </row>
    <row r="8" spans="1:23" ht="21" thickBot="1" x14ac:dyDescent="0.75">
      <c r="A8" s="20" t="s">
        <v>14</v>
      </c>
      <c r="B8" s="30">
        <v>1.25</v>
      </c>
      <c r="C8" s="31"/>
      <c r="D8" s="5"/>
      <c r="E8" s="23"/>
      <c r="F8" s="24"/>
      <c r="G8" s="23"/>
      <c r="H8" s="32" t="s">
        <v>15</v>
      </c>
      <c r="I8" s="33">
        <f>+G10*B8</f>
        <v>56.25</v>
      </c>
      <c r="J8" s="27"/>
      <c r="K8" s="32" t="s">
        <v>16</v>
      </c>
      <c r="L8" s="34">
        <f>MAX(0,I8-B10)</f>
        <v>6.75</v>
      </c>
      <c r="M8" s="23"/>
      <c r="N8" s="25" t="s">
        <v>17</v>
      </c>
      <c r="O8" s="26" t="s">
        <v>18</v>
      </c>
      <c r="P8" s="27">
        <f>+L8-L12</f>
        <v>6.75</v>
      </c>
      <c r="Q8" s="28"/>
      <c r="R8" s="29"/>
      <c r="S8" s="15"/>
      <c r="T8" s="16"/>
      <c r="U8" s="16"/>
      <c r="V8" s="16"/>
      <c r="W8" s="16"/>
    </row>
    <row r="9" spans="1:23" ht="14.7" thickBot="1" x14ac:dyDescent="0.55000000000000004">
      <c r="A9" s="20" t="s">
        <v>19</v>
      </c>
      <c r="B9" s="30">
        <v>0.95</v>
      </c>
      <c r="C9" s="31"/>
      <c r="D9" s="35"/>
      <c r="E9" s="23"/>
      <c r="F9" s="24"/>
      <c r="G9" s="23"/>
      <c r="H9" s="23"/>
      <c r="I9" s="23"/>
      <c r="J9" s="23"/>
      <c r="K9" s="23"/>
      <c r="L9" s="23"/>
      <c r="M9" s="23"/>
      <c r="N9" s="25" t="s">
        <v>20</v>
      </c>
      <c r="O9" s="26" t="s">
        <v>21</v>
      </c>
      <c r="P9" s="36">
        <f>+P8/P7</f>
        <v>0.5</v>
      </c>
      <c r="Q9" s="28"/>
      <c r="R9" s="35"/>
      <c r="S9" s="15"/>
      <c r="T9" s="16" t="s">
        <v>22</v>
      </c>
      <c r="U9" s="16"/>
      <c r="V9" s="16"/>
      <c r="W9" s="16"/>
    </row>
    <row r="10" spans="1:23" ht="14.7" thickBot="1" x14ac:dyDescent="0.55000000000000004">
      <c r="A10" s="20" t="s">
        <v>23</v>
      </c>
      <c r="B10" s="21">
        <v>49.5</v>
      </c>
      <c r="C10" s="22"/>
      <c r="D10" s="37"/>
      <c r="E10" s="23"/>
      <c r="F10" s="38" t="s">
        <v>24</v>
      </c>
      <c r="G10" s="39">
        <f>+B7</f>
        <v>45</v>
      </c>
      <c r="H10" s="23"/>
      <c r="I10" s="23"/>
      <c r="J10" s="32"/>
      <c r="K10" s="40">
        <f>+((L8*G14)+(G15*L12))/((1+B11)^B12)</f>
        <v>2.1428571428571446</v>
      </c>
      <c r="L10" s="32"/>
      <c r="M10" s="23"/>
      <c r="N10" s="25"/>
      <c r="O10" s="26"/>
      <c r="P10" s="27"/>
      <c r="Q10" s="28"/>
      <c r="R10" s="37"/>
      <c r="S10" s="15"/>
      <c r="T10" s="16" t="s">
        <v>25</v>
      </c>
      <c r="U10" s="16"/>
      <c r="V10" s="16"/>
      <c r="W10" s="16"/>
    </row>
    <row r="11" spans="1:23" ht="14.7" thickBot="1" x14ac:dyDescent="0.55000000000000004">
      <c r="A11" s="20" t="s">
        <v>26</v>
      </c>
      <c r="B11" s="41">
        <v>0.05</v>
      </c>
      <c r="C11" s="42"/>
      <c r="D11" s="43"/>
      <c r="E11" s="23"/>
      <c r="F11" s="24"/>
      <c r="G11" s="23"/>
      <c r="H11" s="23"/>
      <c r="I11" s="23"/>
      <c r="J11" s="23"/>
      <c r="K11" s="23"/>
      <c r="L11" s="23"/>
      <c r="M11" s="23"/>
      <c r="N11" s="25" t="s">
        <v>27</v>
      </c>
      <c r="O11" s="26" t="s">
        <v>28</v>
      </c>
      <c r="P11" s="27">
        <f>+I12/((1+B11)^B12)</f>
        <v>40.714285714285715</v>
      </c>
      <c r="Q11" s="28"/>
      <c r="R11" s="43"/>
      <c r="S11" s="15"/>
      <c r="T11" s="16"/>
      <c r="U11" s="16"/>
      <c r="V11" s="16"/>
      <c r="W11" s="16"/>
    </row>
    <row r="12" spans="1:23" ht="14.7" thickBot="1" x14ac:dyDescent="0.55000000000000004">
      <c r="A12" s="20" t="s">
        <v>29</v>
      </c>
      <c r="B12" s="44">
        <v>1</v>
      </c>
      <c r="C12" s="45"/>
      <c r="D12" s="46"/>
      <c r="E12" s="23"/>
      <c r="F12" s="24"/>
      <c r="G12" s="23"/>
      <c r="H12" s="32" t="s">
        <v>30</v>
      </c>
      <c r="I12" s="33">
        <f>+G10*B9</f>
        <v>42.75</v>
      </c>
      <c r="J12" s="27"/>
      <c r="K12" s="32" t="s">
        <v>31</v>
      </c>
      <c r="L12" s="34">
        <f>MAX(0,I12-B10)</f>
        <v>0</v>
      </c>
      <c r="M12" s="23"/>
      <c r="N12" s="25" t="s">
        <v>32</v>
      </c>
      <c r="O12" s="26" t="s">
        <v>33</v>
      </c>
      <c r="P12" s="27">
        <f>+G10-P11</f>
        <v>4.2857142857142847</v>
      </c>
      <c r="Q12" s="28"/>
      <c r="R12" s="46"/>
      <c r="S12" s="15"/>
      <c r="T12" s="16" t="s">
        <v>34</v>
      </c>
      <c r="U12" s="16"/>
      <c r="V12" s="16"/>
      <c r="W12" s="16"/>
    </row>
    <row r="13" spans="1:23" ht="14.7" thickBot="1" x14ac:dyDescent="0.55000000000000004">
      <c r="A13" s="47" t="s">
        <v>35</v>
      </c>
      <c r="B13" s="44">
        <v>1</v>
      </c>
      <c r="C13" s="48"/>
      <c r="D13" s="49"/>
      <c r="E13" s="23"/>
      <c r="F13" s="24"/>
      <c r="G13" s="23"/>
      <c r="H13" s="23"/>
      <c r="I13" s="23"/>
      <c r="J13" s="23"/>
      <c r="K13" s="23"/>
      <c r="L13" s="23"/>
      <c r="M13" s="23"/>
      <c r="N13" s="25" t="s">
        <v>36</v>
      </c>
      <c r="O13" s="26" t="s">
        <v>37</v>
      </c>
      <c r="P13" s="36">
        <f>+P12*P9</f>
        <v>2.1428571428571423</v>
      </c>
      <c r="Q13" s="28"/>
      <c r="R13" s="49"/>
      <c r="S13" s="15"/>
      <c r="T13" s="16"/>
      <c r="U13" s="16"/>
      <c r="V13" s="16"/>
      <c r="W13" s="16"/>
    </row>
    <row r="14" spans="1:23" x14ac:dyDescent="0.5">
      <c r="A14" s="17"/>
      <c r="B14" s="9"/>
      <c r="C14" s="48"/>
      <c r="D14" s="46"/>
      <c r="E14" s="23"/>
      <c r="F14" s="50" t="s">
        <v>38</v>
      </c>
      <c r="G14" s="51">
        <f>+((1+B11)-B9)/(B8-B9)</f>
        <v>0.33333333333333359</v>
      </c>
      <c r="H14" s="23"/>
      <c r="I14" s="23"/>
      <c r="J14" s="32"/>
      <c r="K14" s="23"/>
      <c r="L14" s="23"/>
      <c r="M14" s="23"/>
      <c r="N14" s="25"/>
      <c r="O14" s="27"/>
      <c r="P14" s="27"/>
      <c r="Q14" s="28"/>
      <c r="R14" s="46"/>
      <c r="S14" s="15"/>
      <c r="T14" s="16"/>
      <c r="U14" s="16"/>
      <c r="V14" s="16"/>
      <c r="W14" s="16"/>
    </row>
    <row r="15" spans="1:23" x14ac:dyDescent="0.5">
      <c r="A15" s="17"/>
      <c r="B15" s="9"/>
      <c r="C15" s="48"/>
      <c r="D15" s="46"/>
      <c r="E15" s="23"/>
      <c r="F15" s="50" t="s">
        <v>39</v>
      </c>
      <c r="G15" s="51">
        <f>1-G14</f>
        <v>0.66666666666666641</v>
      </c>
      <c r="H15" s="23"/>
      <c r="I15" s="23"/>
      <c r="J15" s="23"/>
      <c r="K15" s="23"/>
      <c r="L15" s="23"/>
      <c r="M15" s="23"/>
      <c r="N15" s="25"/>
      <c r="O15" s="27"/>
      <c r="P15" s="27"/>
      <c r="Q15" s="28"/>
      <c r="R15" s="46"/>
      <c r="S15" s="15"/>
      <c r="T15" s="16" t="s">
        <v>40</v>
      </c>
      <c r="U15" s="16"/>
      <c r="V15" s="16"/>
      <c r="W15" s="16"/>
    </row>
    <row r="16" spans="1:23" ht="14.7" thickBot="1" x14ac:dyDescent="0.55000000000000004">
      <c r="A16" s="17"/>
      <c r="B16" s="9"/>
      <c r="C16" s="9"/>
      <c r="D16" s="49"/>
      <c r="E16" s="23"/>
      <c r="F16" s="24"/>
      <c r="G16" s="23"/>
      <c r="H16" s="23"/>
      <c r="I16" s="23"/>
      <c r="J16" s="23"/>
      <c r="K16" s="23"/>
      <c r="L16" s="23"/>
      <c r="M16" s="23"/>
      <c r="N16" s="52"/>
      <c r="O16" s="53"/>
      <c r="P16" s="53"/>
      <c r="Q16" s="54"/>
      <c r="R16" s="49"/>
      <c r="S16" s="15"/>
      <c r="T16" s="16"/>
      <c r="U16" s="16"/>
      <c r="V16" s="16"/>
      <c r="W16" s="16"/>
    </row>
    <row r="17" spans="6:23" ht="14.7" thickBot="1" x14ac:dyDescent="0.55000000000000004">
      <c r="V17" s="55"/>
      <c r="W17" s="55"/>
    </row>
    <row r="18" spans="6:23" ht="14.7" thickBot="1" x14ac:dyDescent="0.55000000000000004">
      <c r="F18" s="56" t="s">
        <v>41</v>
      </c>
      <c r="G18" s="57">
        <f>+K10</f>
        <v>2.1428571428571446</v>
      </c>
      <c r="H18" s="2" t="s">
        <v>42</v>
      </c>
      <c r="L18" s="56" t="s">
        <v>43</v>
      </c>
      <c r="M18" s="58">
        <f>+(L8-L12)/(I8-I12)</f>
        <v>0.5</v>
      </c>
      <c r="N18" s="2" t="s">
        <v>44</v>
      </c>
      <c r="V18" s="55"/>
      <c r="W18" s="5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E743-7E7C-4C28-93C4-B128CE45C5DA}">
  <dimension ref="A1:U18"/>
  <sheetViews>
    <sheetView workbookViewId="0">
      <selection activeCell="F22" sqref="F22"/>
    </sheetView>
  </sheetViews>
  <sheetFormatPr defaultRowHeight="14.35" x14ac:dyDescent="0.5"/>
  <cols>
    <col min="1" max="1" width="14.234375" style="3" customWidth="1"/>
    <col min="3" max="3" width="1.5859375" customWidth="1"/>
    <col min="4" max="4" width="4.5859375" customWidth="1"/>
    <col min="5" max="5" width="5" customWidth="1"/>
    <col min="6" max="6" width="8.29296875" style="2" customWidth="1"/>
    <col min="7" max="10" width="8.9375" style="2"/>
    <col min="11" max="11" width="9.9375" style="2" customWidth="1"/>
    <col min="12" max="13" width="8.9375" style="2"/>
    <col min="14" max="14" width="10.1171875" style="2" customWidth="1"/>
    <col min="15" max="15" width="2.5859375" customWidth="1"/>
    <col min="16" max="16" width="1.5859375" customWidth="1"/>
    <col min="19" max="19" width="18.87890625" customWidth="1"/>
    <col min="20" max="20" width="2.5859375" customWidth="1"/>
  </cols>
  <sheetData>
    <row r="1" spans="1:21" ht="25.7" x14ac:dyDescent="0.85">
      <c r="A1" s="1" t="s">
        <v>45</v>
      </c>
      <c r="F1"/>
    </row>
    <row r="2" spans="1:21" ht="25.7" x14ac:dyDescent="0.85">
      <c r="A2" s="1"/>
      <c r="F2"/>
    </row>
    <row r="3" spans="1:21" ht="20.7" x14ac:dyDescent="0.7">
      <c r="A3" s="4" t="s">
        <v>1</v>
      </c>
      <c r="B3" s="5"/>
      <c r="C3" s="59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 t="s">
        <v>3</v>
      </c>
      <c r="R3" s="7"/>
      <c r="S3" s="7"/>
    </row>
    <row r="4" spans="1:21" ht="6.7" customHeight="1" x14ac:dyDescent="0.5">
      <c r="F4"/>
    </row>
    <row r="5" spans="1:21" ht="20.7" x14ac:dyDescent="0.7">
      <c r="A5" s="18" t="s">
        <v>46</v>
      </c>
      <c r="B5" s="18"/>
      <c r="C5" s="59"/>
      <c r="D5" s="18"/>
      <c r="E5" s="19"/>
      <c r="F5" s="18" t="s">
        <v>8</v>
      </c>
      <c r="G5" s="18"/>
      <c r="H5" s="18" t="s">
        <v>9</v>
      </c>
      <c r="I5" s="18"/>
      <c r="J5" s="18" t="s">
        <v>47</v>
      </c>
      <c r="K5" s="18"/>
      <c r="L5" s="18"/>
      <c r="M5" s="18"/>
      <c r="N5" s="18"/>
      <c r="O5" s="18"/>
      <c r="Q5" s="55" t="s">
        <v>7</v>
      </c>
      <c r="R5" s="55"/>
      <c r="S5" s="55"/>
      <c r="T5" s="55"/>
      <c r="U5" s="55"/>
    </row>
    <row r="6" spans="1:21" ht="21" thickBot="1" x14ac:dyDescent="0.75">
      <c r="C6" s="59"/>
      <c r="D6" s="23"/>
      <c r="E6" s="24"/>
      <c r="F6" s="23"/>
      <c r="G6" s="23"/>
      <c r="H6" s="23"/>
      <c r="I6" s="32" t="s">
        <v>48</v>
      </c>
      <c r="J6" s="60">
        <f>+H8*B8</f>
        <v>93.6</v>
      </c>
      <c r="K6" s="23"/>
      <c r="L6" s="23"/>
      <c r="M6" s="32" t="s">
        <v>49</v>
      </c>
      <c r="N6" s="34">
        <f>MAX(0,J6-B10)</f>
        <v>33.599999999999994</v>
      </c>
      <c r="O6" s="23"/>
      <c r="Q6" s="55" t="s">
        <v>10</v>
      </c>
      <c r="R6" s="55"/>
      <c r="S6" s="55"/>
      <c r="T6" s="55"/>
      <c r="U6" s="55"/>
    </row>
    <row r="7" spans="1:21" ht="21" thickBot="1" x14ac:dyDescent="0.75">
      <c r="A7" s="61" t="s">
        <v>11</v>
      </c>
      <c r="B7" s="62">
        <v>65</v>
      </c>
      <c r="C7" s="59"/>
      <c r="D7" s="23"/>
      <c r="E7" s="24"/>
      <c r="F7" s="23"/>
      <c r="G7" s="23"/>
      <c r="H7" s="23"/>
      <c r="I7" s="23"/>
      <c r="J7" s="27"/>
      <c r="K7" s="23"/>
      <c r="L7" s="23"/>
      <c r="M7" s="23"/>
      <c r="N7" s="63" t="s">
        <v>50</v>
      </c>
      <c r="O7" s="23"/>
      <c r="Q7" s="55" t="s">
        <v>51</v>
      </c>
      <c r="R7" s="55"/>
      <c r="S7" s="55"/>
      <c r="T7" s="55"/>
      <c r="U7" s="55"/>
    </row>
    <row r="8" spans="1:21" ht="21" thickBot="1" x14ac:dyDescent="0.75">
      <c r="A8" s="61" t="s">
        <v>14</v>
      </c>
      <c r="B8" s="64">
        <v>1.2</v>
      </c>
      <c r="C8" s="59"/>
      <c r="D8" s="23"/>
      <c r="E8" s="24"/>
      <c r="F8" s="23"/>
      <c r="G8" s="32" t="s">
        <v>15</v>
      </c>
      <c r="H8" s="33">
        <f>+F10*B8</f>
        <v>78</v>
      </c>
      <c r="I8" s="27"/>
      <c r="J8" s="27"/>
      <c r="K8" s="27" t="s">
        <v>16</v>
      </c>
      <c r="L8" s="40">
        <f>+((N6*F14)+(F15*N10))/(1+B11/B12)</f>
        <v>20.857142857142858</v>
      </c>
      <c r="M8" s="23"/>
      <c r="N8" s="27"/>
      <c r="O8" s="23"/>
      <c r="Q8" s="55" t="s">
        <v>52</v>
      </c>
      <c r="R8" s="55"/>
      <c r="S8" s="55"/>
      <c r="T8" s="55"/>
      <c r="U8" s="55"/>
    </row>
    <row r="9" spans="1:21" ht="14.7" thickBot="1" x14ac:dyDescent="0.55000000000000004">
      <c r="A9" s="61" t="s">
        <v>19</v>
      </c>
      <c r="B9" s="64">
        <v>0.95</v>
      </c>
      <c r="C9" s="65"/>
      <c r="D9" s="23"/>
      <c r="E9" s="24"/>
      <c r="F9" s="23"/>
      <c r="G9" s="23"/>
      <c r="H9" s="34">
        <f>MAX(0,H8-$B$10)</f>
        <v>18</v>
      </c>
      <c r="I9" s="23"/>
      <c r="J9" s="23"/>
      <c r="K9" s="23"/>
      <c r="L9" s="23"/>
      <c r="M9" s="23"/>
      <c r="N9" s="23"/>
      <c r="O9" s="23"/>
      <c r="Q9" s="55" t="s">
        <v>53</v>
      </c>
      <c r="R9" s="55"/>
      <c r="S9" s="55"/>
      <c r="T9" s="55"/>
      <c r="U9" s="55"/>
    </row>
    <row r="10" spans="1:21" ht="14.7" thickBot="1" x14ac:dyDescent="0.55000000000000004">
      <c r="A10" s="61" t="s">
        <v>23</v>
      </c>
      <c r="B10" s="62">
        <v>60</v>
      </c>
      <c r="C10" s="66"/>
      <c r="D10" s="23"/>
      <c r="E10" s="38" t="s">
        <v>24</v>
      </c>
      <c r="F10" s="39">
        <f>+B7</f>
        <v>65</v>
      </c>
      <c r="G10" s="23"/>
      <c r="H10" s="63" t="s">
        <v>50</v>
      </c>
      <c r="I10" s="32"/>
      <c r="J10" s="33">
        <f>+H12*B8</f>
        <v>74.099999999999994</v>
      </c>
      <c r="K10" s="32"/>
      <c r="L10" s="32"/>
      <c r="M10" s="32" t="s">
        <v>54</v>
      </c>
      <c r="N10" s="67">
        <f>MAX(0,J10-B10)</f>
        <v>14.099999999999994</v>
      </c>
      <c r="O10" s="23"/>
      <c r="Q10" s="55" t="s">
        <v>55</v>
      </c>
      <c r="R10" s="55"/>
      <c r="S10" s="55"/>
      <c r="T10" s="55"/>
      <c r="U10" s="55"/>
    </row>
    <row r="11" spans="1:21" ht="14.7" thickBot="1" x14ac:dyDescent="0.55000000000000004">
      <c r="A11" s="61" t="s">
        <v>26</v>
      </c>
      <c r="B11" s="68">
        <v>0.05</v>
      </c>
      <c r="C11" s="55"/>
      <c r="D11" s="23"/>
      <c r="E11" s="24"/>
      <c r="F11" s="23"/>
      <c r="G11" s="23"/>
      <c r="H11" s="23"/>
      <c r="I11" s="23"/>
      <c r="J11" s="27"/>
      <c r="K11" s="23"/>
      <c r="L11" s="23"/>
      <c r="M11" s="23"/>
      <c r="N11" s="63" t="s">
        <v>50</v>
      </c>
      <c r="O11" s="23"/>
      <c r="Q11" s="55" t="s">
        <v>56</v>
      </c>
      <c r="R11" s="55"/>
      <c r="S11" s="55"/>
      <c r="T11" s="55"/>
      <c r="U11" s="55"/>
    </row>
    <row r="12" spans="1:21" ht="14.7" thickBot="1" x14ac:dyDescent="0.55000000000000004">
      <c r="A12" s="61" t="s">
        <v>57</v>
      </c>
      <c r="B12" s="69">
        <v>1</v>
      </c>
      <c r="C12" s="70"/>
      <c r="D12" s="23"/>
      <c r="E12" s="24"/>
      <c r="F12" s="23"/>
      <c r="G12" s="32" t="s">
        <v>30</v>
      </c>
      <c r="H12" s="33">
        <f>+F10*B9</f>
        <v>61.75</v>
      </c>
      <c r="I12" s="27"/>
      <c r="J12" s="27"/>
      <c r="K12" s="27" t="s">
        <v>31</v>
      </c>
      <c r="L12" s="40">
        <f>+((N10*F14)+(F15*N14))/(1+B11/B12)</f>
        <v>5.3714285714285737</v>
      </c>
      <c r="M12" s="23"/>
      <c r="N12" s="27"/>
      <c r="O12" s="23"/>
      <c r="Q12" s="55" t="s">
        <v>34</v>
      </c>
      <c r="R12" s="55"/>
      <c r="S12" s="55"/>
      <c r="T12" s="55"/>
      <c r="U12" s="55"/>
    </row>
    <row r="13" spans="1:21" ht="14.7" thickBot="1" x14ac:dyDescent="0.55000000000000004">
      <c r="A13" s="71" t="s">
        <v>35</v>
      </c>
      <c r="B13" s="69">
        <v>2</v>
      </c>
      <c r="D13" s="23"/>
      <c r="E13" s="24"/>
      <c r="F13" s="23"/>
      <c r="G13" s="23"/>
      <c r="H13" s="34">
        <f>MAX(0,H12-$B$10)</f>
        <v>1.75</v>
      </c>
      <c r="I13" s="23"/>
      <c r="J13" s="23"/>
      <c r="K13" s="23"/>
      <c r="L13" s="23"/>
      <c r="M13" s="23"/>
      <c r="N13" s="23"/>
      <c r="O13" s="23"/>
      <c r="Q13" s="55" t="s">
        <v>58</v>
      </c>
      <c r="R13" s="55"/>
      <c r="S13" s="55"/>
      <c r="T13" s="55"/>
      <c r="U13" s="55"/>
    </row>
    <row r="14" spans="1:21" ht="14.7" thickBot="1" x14ac:dyDescent="0.55000000000000004">
      <c r="C14" s="70"/>
      <c r="D14" s="23"/>
      <c r="E14" s="72" t="s">
        <v>38</v>
      </c>
      <c r="F14" s="73">
        <f>+((1+B11)-B9)/(B8-B9)</f>
        <v>0.40000000000000036</v>
      </c>
      <c r="G14" s="23"/>
      <c r="H14" s="63" t="s">
        <v>50</v>
      </c>
      <c r="I14" s="32" t="s">
        <v>59</v>
      </c>
      <c r="J14" s="33">
        <f>+H12*B9</f>
        <v>58.662499999999994</v>
      </c>
      <c r="K14" s="23"/>
      <c r="L14" s="23"/>
      <c r="M14" s="32" t="s">
        <v>60</v>
      </c>
      <c r="N14" s="67">
        <f>MAX(0,J14-B10)</f>
        <v>0</v>
      </c>
      <c r="O14" s="23"/>
      <c r="Q14" s="55" t="s">
        <v>61</v>
      </c>
      <c r="R14" s="55"/>
      <c r="S14" s="55"/>
      <c r="T14" s="55"/>
      <c r="U14" s="55"/>
    </row>
    <row r="15" spans="1:21" x14ac:dyDescent="0.5">
      <c r="A15" s="74" t="s">
        <v>62</v>
      </c>
      <c r="B15" s="74"/>
      <c r="C15" s="70"/>
      <c r="D15" s="23"/>
      <c r="E15" s="72" t="s">
        <v>39</v>
      </c>
      <c r="F15" s="73">
        <f>1-F14</f>
        <v>0.59999999999999964</v>
      </c>
      <c r="G15" s="23"/>
      <c r="H15" s="23"/>
      <c r="I15" s="23"/>
      <c r="J15" s="27"/>
      <c r="K15" s="23"/>
      <c r="L15" s="23"/>
      <c r="M15" s="23"/>
      <c r="N15" s="63" t="s">
        <v>50</v>
      </c>
      <c r="O15" s="23"/>
      <c r="Q15" s="55" t="s">
        <v>63</v>
      </c>
      <c r="R15" s="55"/>
      <c r="S15" s="55"/>
      <c r="T15" s="55"/>
      <c r="U15" s="55"/>
    </row>
    <row r="16" spans="1:21" x14ac:dyDescent="0.5">
      <c r="A16" s="74"/>
      <c r="B16" s="74"/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55"/>
      <c r="R16" s="55"/>
      <c r="S16" s="55"/>
      <c r="T16" s="55"/>
      <c r="U16" s="55"/>
    </row>
    <row r="17" spans="1:21" ht="14.7" thickBot="1" x14ac:dyDescent="0.55000000000000004">
      <c r="A17" s="74"/>
      <c r="B17" s="74"/>
      <c r="Q17" s="55"/>
      <c r="R17" s="55"/>
      <c r="S17" s="55"/>
      <c r="T17" s="55"/>
      <c r="U17" s="55"/>
    </row>
    <row r="18" spans="1:21" ht="14.7" thickBot="1" x14ac:dyDescent="0.55000000000000004">
      <c r="A18" s="74"/>
      <c r="B18" s="74"/>
      <c r="E18" s="56" t="s">
        <v>41</v>
      </c>
      <c r="F18" s="57">
        <f>+((L8*F14)+(F15*L12))/(1+B11)</f>
        <v>11.014965986394564</v>
      </c>
      <c r="G18" s="2" t="s">
        <v>42</v>
      </c>
      <c r="Q18" s="55"/>
      <c r="R18" s="55"/>
      <c r="S18" s="55"/>
      <c r="T18" s="55"/>
      <c r="U18" s="55"/>
    </row>
  </sheetData>
  <mergeCells count="1">
    <mergeCell ref="A15:B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A7242-167C-4030-84D1-3F77772DEB3E}">
  <dimension ref="A1:S21"/>
  <sheetViews>
    <sheetView tabSelected="1" workbookViewId="0">
      <selection activeCell="D22" sqref="D22"/>
    </sheetView>
  </sheetViews>
  <sheetFormatPr defaultRowHeight="14.35" x14ac:dyDescent="0.5"/>
  <cols>
    <col min="1" max="1" width="14.234375" style="3" customWidth="1"/>
    <col min="2" max="2" width="10.52734375" customWidth="1"/>
    <col min="3" max="3" width="1.5859375" customWidth="1"/>
    <col min="4" max="4" width="2.46875" customWidth="1"/>
    <col min="5" max="5" width="4.3515625" customWidth="1"/>
    <col min="6" max="6" width="8.29296875" style="2" customWidth="1"/>
    <col min="7" max="8" width="8.9375" style="2"/>
    <col min="9" max="9" width="5.46875" style="2" customWidth="1"/>
    <col min="10" max="10" width="8.9375" style="2"/>
    <col min="11" max="11" width="7.52734375" style="2" customWidth="1"/>
    <col min="12" max="12" width="8.9375" style="2"/>
    <col min="13" max="13" width="7.3515625" style="2" customWidth="1"/>
    <col min="14" max="14" width="7.05859375" style="2" customWidth="1"/>
    <col min="15" max="15" width="7.05859375" customWidth="1"/>
    <col min="16" max="16" width="7.234375" customWidth="1"/>
    <col min="17" max="17" width="1.8203125" customWidth="1"/>
    <col min="18" max="18" width="10" customWidth="1"/>
    <col min="19" max="19" width="9.46875" customWidth="1"/>
  </cols>
  <sheetData>
    <row r="1" spans="1:19" ht="25.7" x14ac:dyDescent="0.85">
      <c r="A1" s="1" t="s">
        <v>64</v>
      </c>
      <c r="N1"/>
    </row>
    <row r="2" spans="1:19" ht="18" x14ac:dyDescent="0.6">
      <c r="A2" s="75"/>
      <c r="N2"/>
    </row>
    <row r="3" spans="1:19" ht="20.7" x14ac:dyDescent="0.7">
      <c r="A3" s="4" t="s">
        <v>1</v>
      </c>
      <c r="B3" s="5"/>
      <c r="C3" s="76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6" t="s">
        <v>3</v>
      </c>
      <c r="S3" s="6"/>
    </row>
    <row r="4" spans="1:19" ht="20.7" x14ac:dyDescent="0.7">
      <c r="A4" s="77"/>
      <c r="B4" s="59"/>
      <c r="C4" s="7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9" ht="18" x14ac:dyDescent="0.6">
      <c r="A5" s="79" t="s">
        <v>65</v>
      </c>
      <c r="D5" s="18"/>
      <c r="E5" s="80"/>
      <c r="F5" s="18" t="s">
        <v>8</v>
      </c>
      <c r="G5" s="18"/>
      <c r="H5" s="18" t="s">
        <v>9</v>
      </c>
      <c r="I5" s="18"/>
      <c r="J5" s="18" t="s">
        <v>66</v>
      </c>
      <c r="K5" s="18"/>
      <c r="L5" s="18" t="s">
        <v>47</v>
      </c>
      <c r="M5" s="18"/>
      <c r="N5" s="18"/>
      <c r="O5" s="18"/>
      <c r="P5" s="18"/>
      <c r="R5" s="55"/>
      <c r="S5" s="55"/>
    </row>
    <row r="6" spans="1:19" ht="14.7" thickBot="1" x14ac:dyDescent="0.55000000000000004">
      <c r="C6" s="65"/>
      <c r="D6" s="23"/>
      <c r="E6" s="24"/>
      <c r="F6" s="23"/>
      <c r="G6" s="23"/>
      <c r="H6" s="23"/>
      <c r="I6" s="23"/>
      <c r="J6" s="23"/>
      <c r="K6" s="32" t="s">
        <v>48</v>
      </c>
      <c r="L6" s="60">
        <f>+J8*B9</f>
        <v>122.99249999999996</v>
      </c>
      <c r="M6" s="23"/>
      <c r="N6" s="23"/>
      <c r="O6" s="32" t="s">
        <v>67</v>
      </c>
      <c r="P6" s="34">
        <f>MAX(0,$B$11-L6)</f>
        <v>0</v>
      </c>
      <c r="Q6" s="65"/>
      <c r="R6" s="55" t="s">
        <v>68</v>
      </c>
      <c r="S6" s="55"/>
    </row>
    <row r="7" spans="1:19" ht="14.7" thickBot="1" x14ac:dyDescent="0.55000000000000004">
      <c r="C7" s="81"/>
      <c r="D7" s="23"/>
      <c r="E7" s="24"/>
      <c r="F7" s="23"/>
      <c r="G7" s="23"/>
      <c r="H7" s="23"/>
      <c r="I7" s="23"/>
      <c r="J7" s="23" t="s">
        <v>69</v>
      </c>
      <c r="K7" s="23"/>
      <c r="L7" s="23"/>
      <c r="M7" s="23"/>
      <c r="N7" s="23"/>
      <c r="O7" s="23"/>
      <c r="P7" s="23"/>
      <c r="Q7" s="81"/>
      <c r="R7" s="55" t="s">
        <v>70</v>
      </c>
      <c r="S7" s="55"/>
    </row>
    <row r="8" spans="1:19" ht="14.7" thickBot="1" x14ac:dyDescent="0.55000000000000004">
      <c r="A8" s="61" t="s">
        <v>11</v>
      </c>
      <c r="B8" s="62">
        <v>100</v>
      </c>
      <c r="C8" s="81"/>
      <c r="D8" s="23"/>
      <c r="E8" s="24"/>
      <c r="F8" s="23"/>
      <c r="G8" s="32" t="s">
        <v>15</v>
      </c>
      <c r="H8" s="33">
        <f>+F10*B9</f>
        <v>114.99999999999999</v>
      </c>
      <c r="I8" s="23"/>
      <c r="J8" s="33">
        <f>+H8*(1-B13)</f>
        <v>106.94999999999997</v>
      </c>
      <c r="K8" s="27"/>
      <c r="L8" s="26" t="s">
        <v>71</v>
      </c>
      <c r="M8" s="27"/>
      <c r="N8" s="40">
        <f>+((P6*F15)+(F16*P10))/(1+B12/B16)</f>
        <v>5.2361904761904787</v>
      </c>
      <c r="O8" s="23"/>
      <c r="P8" s="27"/>
      <c r="Q8" s="81"/>
      <c r="R8" s="55"/>
      <c r="S8" s="55"/>
    </row>
    <row r="9" spans="1:19" ht="14.7" thickBot="1" x14ac:dyDescent="0.55000000000000004">
      <c r="A9" s="61" t="s">
        <v>14</v>
      </c>
      <c r="B9" s="64">
        <v>1.1499999999999999</v>
      </c>
      <c r="C9" s="65"/>
      <c r="D9" s="23"/>
      <c r="E9" s="24"/>
      <c r="F9" s="23"/>
      <c r="G9" s="23"/>
      <c r="H9" s="67">
        <f>MAX(0,H8-B11)</f>
        <v>4.9999999999999858</v>
      </c>
      <c r="I9" s="23"/>
      <c r="J9" s="23"/>
      <c r="K9" s="23"/>
      <c r="L9" s="23"/>
      <c r="M9" s="23"/>
      <c r="N9" s="23"/>
      <c r="O9" s="23"/>
      <c r="P9" s="23"/>
      <c r="Q9" s="65"/>
      <c r="R9" s="55"/>
      <c r="S9" s="55"/>
    </row>
    <row r="10" spans="1:19" ht="14.7" thickBot="1" x14ac:dyDescent="0.55000000000000004">
      <c r="A10" s="61" t="s">
        <v>19</v>
      </c>
      <c r="B10" s="64">
        <v>0.9</v>
      </c>
      <c r="C10" s="66"/>
      <c r="D10" s="23"/>
      <c r="E10" s="38" t="s">
        <v>24</v>
      </c>
      <c r="F10" s="39">
        <f>+B8</f>
        <v>100</v>
      </c>
      <c r="G10" s="23"/>
      <c r="H10" s="63" t="s">
        <v>50</v>
      </c>
      <c r="I10" s="23"/>
      <c r="J10" s="23"/>
      <c r="K10" s="32"/>
      <c r="L10" s="33">
        <f>+J8*B10</f>
        <v>96.254999999999981</v>
      </c>
      <c r="M10" s="32"/>
      <c r="N10" s="32"/>
      <c r="O10" s="32" t="s">
        <v>72</v>
      </c>
      <c r="P10" s="34">
        <f>MAX(0,$B$11-L10)</f>
        <v>13.745000000000019</v>
      </c>
      <c r="Q10" s="66"/>
      <c r="R10" s="55"/>
      <c r="S10" s="55"/>
    </row>
    <row r="11" spans="1:19" ht="14.7" thickBot="1" x14ac:dyDescent="0.55000000000000004">
      <c r="A11" s="61" t="s">
        <v>23</v>
      </c>
      <c r="B11" s="62">
        <v>110</v>
      </c>
      <c r="C11" s="66"/>
      <c r="D11" s="23"/>
      <c r="E11" s="24"/>
      <c r="F11" s="23"/>
      <c r="G11" s="23"/>
      <c r="H11" s="23"/>
      <c r="I11" s="23"/>
      <c r="J11" s="23"/>
      <c r="K11" s="23"/>
      <c r="L11" s="33">
        <f>+J12*B9</f>
        <v>96.254999999999981</v>
      </c>
      <c r="M11" s="23"/>
      <c r="N11" s="23"/>
      <c r="O11" s="32" t="s">
        <v>72</v>
      </c>
      <c r="P11" s="34">
        <f>MAX(0,$B$11-L11)</f>
        <v>13.745000000000019</v>
      </c>
      <c r="Q11" s="66"/>
    </row>
    <row r="12" spans="1:19" ht="14.7" thickBot="1" x14ac:dyDescent="0.55000000000000004">
      <c r="A12" s="61" t="s">
        <v>26</v>
      </c>
      <c r="B12" s="68">
        <v>0.05</v>
      </c>
      <c r="C12" s="82"/>
      <c r="D12" s="23"/>
      <c r="E12" s="24"/>
      <c r="F12" s="23"/>
      <c r="G12" s="32" t="s">
        <v>30</v>
      </c>
      <c r="H12" s="33">
        <f>+F10*B10</f>
        <v>90</v>
      </c>
      <c r="I12" s="23"/>
      <c r="J12" s="33">
        <f>+H12*(1-B13)</f>
        <v>83.699999999999989</v>
      </c>
      <c r="K12" s="27"/>
      <c r="L12" s="26" t="s">
        <v>73</v>
      </c>
      <c r="M12" s="27"/>
      <c r="N12" s="40">
        <f>+((P10*F15)+(F16*P14))/(1+B12/B16)</f>
        <v>21.061904761904767</v>
      </c>
      <c r="O12" s="23"/>
      <c r="P12" s="27"/>
      <c r="Q12" s="82"/>
    </row>
    <row r="13" spans="1:19" ht="14.7" thickBot="1" x14ac:dyDescent="0.55000000000000004">
      <c r="A13" s="61" t="s">
        <v>74</v>
      </c>
      <c r="B13" s="68">
        <v>7.0000000000000007E-2</v>
      </c>
      <c r="C13" s="55"/>
      <c r="D13" s="23"/>
      <c r="E13" s="24"/>
      <c r="F13" s="23"/>
      <c r="G13" s="23"/>
      <c r="H13" s="67">
        <f>MAX(0,H12-B11)</f>
        <v>0</v>
      </c>
      <c r="I13" s="23"/>
      <c r="J13" s="23"/>
      <c r="K13" s="23"/>
      <c r="L13" s="23"/>
      <c r="M13" s="23"/>
      <c r="N13" s="23"/>
      <c r="O13" s="23"/>
      <c r="P13" s="23"/>
      <c r="Q13" s="55"/>
    </row>
    <row r="14" spans="1:19" ht="14.7" thickBot="1" x14ac:dyDescent="0.55000000000000004">
      <c r="A14" s="83" t="s">
        <v>75</v>
      </c>
      <c r="B14" s="84"/>
      <c r="C14" s="70"/>
      <c r="D14" s="23"/>
      <c r="E14" s="24"/>
      <c r="F14" s="23"/>
      <c r="G14" s="23"/>
      <c r="H14" s="63" t="s">
        <v>50</v>
      </c>
      <c r="I14" s="23"/>
      <c r="J14" s="23"/>
      <c r="K14" s="32" t="s">
        <v>59</v>
      </c>
      <c r="L14" s="33">
        <f>+J12*B10</f>
        <v>75.33</v>
      </c>
      <c r="M14" s="23"/>
      <c r="N14" s="23"/>
      <c r="O14" s="32" t="s">
        <v>76</v>
      </c>
      <c r="P14" s="34">
        <f>MAX(0,$B$11-L14)</f>
        <v>34.67</v>
      </c>
      <c r="Q14" s="70"/>
    </row>
    <row r="15" spans="1:19" x14ac:dyDescent="0.5">
      <c r="D15" s="23"/>
      <c r="E15" s="50" t="s">
        <v>38</v>
      </c>
      <c r="F15" s="51">
        <f>+((1+B12)-B10)/(B9-B10)</f>
        <v>0.60000000000000031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9" x14ac:dyDescent="0.5">
      <c r="A16" s="61" t="s">
        <v>77</v>
      </c>
      <c r="B16" s="69">
        <v>1</v>
      </c>
      <c r="C16" s="85"/>
      <c r="D16" s="23"/>
      <c r="E16" s="50" t="s">
        <v>39</v>
      </c>
      <c r="F16" s="51">
        <f>1-F15</f>
        <v>0.39999999999999969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85"/>
    </row>
    <row r="17" spans="1:17" x14ac:dyDescent="0.5">
      <c r="A17" s="71" t="s">
        <v>35</v>
      </c>
      <c r="B17" s="69">
        <v>2</v>
      </c>
      <c r="C17" s="85"/>
      <c r="D17" s="23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85"/>
    </row>
    <row r="18" spans="1:17" ht="14.7" thickBot="1" x14ac:dyDescent="0.55000000000000004"/>
    <row r="19" spans="1:17" ht="14.7" thickBot="1" x14ac:dyDescent="0.55000000000000004">
      <c r="E19" s="86" t="s">
        <v>41</v>
      </c>
      <c r="F19" s="87">
        <f>+((N8*F15)+(F16*N12))/(1+B12/B16)</f>
        <v>11.015691609977324</v>
      </c>
      <c r="G19" s="2" t="s">
        <v>42</v>
      </c>
    </row>
    <row r="20" spans="1:17" x14ac:dyDescent="0.5">
      <c r="F20"/>
      <c r="G20"/>
      <c r="H20"/>
      <c r="I20"/>
      <c r="J20"/>
      <c r="K20"/>
      <c r="L20"/>
    </row>
    <row r="21" spans="1:17" ht="18" x14ac:dyDescent="0.6">
      <c r="A21" s="75"/>
      <c r="N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13.4</vt:lpstr>
      <vt:lpstr>13.5</vt:lpstr>
      <vt:lpstr>13.6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2020-10-21T12:58:16Z</dcterms:created>
  <dcterms:modified xsi:type="dcterms:W3CDTF">2020-10-21T13:01:37Z</dcterms:modified>
</cp:coreProperties>
</file>