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'Sheet1'!$A$1:$R$76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<sst xmlns="http://schemas.openxmlformats.org/spreadsheetml/2006/main" count="119" uniqueCount="109">
  <si>
    <t>Sources:</t>
  </si>
  <si>
    <t>Amount</t>
  </si>
  <si>
    <t>% Capital</t>
  </si>
  <si>
    <t>Expected Return</t>
  </si>
  <si>
    <t>EBITDA Multiple</t>
  </si>
  <si>
    <t>Bank Loan</t>
  </si>
  <si>
    <t>Equity</t>
  </si>
  <si>
    <t xml:space="preserve">  Total Sources</t>
  </si>
  <si>
    <t>Uses:</t>
  </si>
  <si>
    <t xml:space="preserve">  Total Uses</t>
  </si>
  <si>
    <t>Decile</t>
  </si>
  <si>
    <t>Mkt Cap $MM</t>
  </si>
  <si>
    <t>Risk Prem.</t>
  </si>
  <si>
    <t>Cost of Equity</t>
  </si>
  <si>
    <t>Exit Year</t>
  </si>
  <si>
    <t>Bank Loan Information</t>
  </si>
  <si>
    <t>Amount Outstanding</t>
  </si>
  <si>
    <t xml:space="preserve">  Total Financing Payment</t>
  </si>
  <si>
    <t>Corporate Bond Information</t>
  </si>
  <si>
    <t>Total Financing</t>
  </si>
  <si>
    <t>Total Debt Outstanding</t>
  </si>
  <si>
    <t>Year 1</t>
  </si>
  <si>
    <t>Year 2</t>
  </si>
  <si>
    <t>Year 3</t>
  </si>
  <si>
    <t>Year 4</t>
  </si>
  <si>
    <t>Year 5</t>
  </si>
  <si>
    <t>Less Depreciation</t>
  </si>
  <si>
    <t>EBIT</t>
  </si>
  <si>
    <t>Entry Year</t>
  </si>
  <si>
    <t>Revenues</t>
  </si>
  <si>
    <t>Operating Costs</t>
  </si>
  <si>
    <t xml:space="preserve"> EBITDA</t>
  </si>
  <si>
    <t>Equity Cash Flows</t>
  </si>
  <si>
    <t>Terminal Value</t>
  </si>
  <si>
    <t>Debt Outstanding</t>
  </si>
  <si>
    <t>Equity Value (TV - Debt)</t>
  </si>
  <si>
    <t>x</t>
  </si>
  <si>
    <t>Initial Investment</t>
  </si>
  <si>
    <t>NPV=</t>
  </si>
  <si>
    <t>IRR=</t>
  </si>
  <si>
    <t>7 years</t>
  </si>
  <si>
    <t>10 Years</t>
  </si>
  <si>
    <t>Company Projections</t>
  </si>
  <si>
    <t>Cost of Revenues</t>
  </si>
  <si>
    <t>1st Year's
EBITDA
Multiple</t>
  </si>
  <si>
    <t>Debt
 Capacity (EBITDA x)</t>
  </si>
  <si>
    <t xml:space="preserve">  Total Debt</t>
  </si>
  <si>
    <t>Operating</t>
  </si>
  <si>
    <t>Assump.</t>
  </si>
  <si>
    <t>Terms</t>
  </si>
  <si>
    <t>TRANSACTION SOURCES &amp; USES</t>
  </si>
  <si>
    <t xml:space="preserve">  Less Taxes (adj out Interest Exp)</t>
  </si>
  <si>
    <t xml:space="preserve">  Less Working Capital</t>
  </si>
  <si>
    <t xml:space="preserve">  Less Capex</t>
  </si>
  <si>
    <t xml:space="preserve">  Perpetuity Method  (using WACC + growth)</t>
  </si>
  <si>
    <t>Average Terminal Value</t>
  </si>
  <si>
    <t>Growth</t>
  </si>
  <si>
    <t>Debt IRR</t>
  </si>
  <si>
    <t>Initial All -In</t>
  </si>
  <si>
    <t>Loan
 Spread</t>
  </si>
  <si>
    <t xml:space="preserve"> % of 
Total
 Uses</t>
  </si>
  <si>
    <t>$ 1 PV Table (Expected Equity Rate)</t>
  </si>
  <si>
    <t>PV Table (Expected Equity Rate)</t>
  </si>
  <si>
    <t>DEBT ASSUMPTIONS &amp; RETURN ANALYSIS</t>
  </si>
  <si>
    <t xml:space="preserve">  LIBOR RATE </t>
  </si>
  <si>
    <t>COST OF BANK DEBT CALCULATION
(Floaring Rate)</t>
  </si>
  <si>
    <t>Amount Outstanding (End of Year)</t>
  </si>
  <si>
    <t>Interest Payment (Calc based on last Year's Outs)</t>
  </si>
  <si>
    <t>Schedule Principal Payments</t>
  </si>
  <si>
    <t>COST OF DEBT AND EQUITY CALCULATIONS</t>
  </si>
  <si>
    <t>CASH FLOW  &amp; EQUITY RETURN ANALYSIS</t>
  </si>
  <si>
    <t>Less Amortization of Fees</t>
  </si>
  <si>
    <t xml:space="preserve">  Plus Depreciation &amp; Amortization</t>
  </si>
  <si>
    <t>WACD =</t>
  </si>
  <si>
    <t>Equity Premium [ Pe ]</t>
  </si>
  <si>
    <t>Firm Specific Risk Premium [e]</t>
  </si>
  <si>
    <t>Equity Risk Premiums (1926-2006)
(CAPM Model)</t>
  </si>
  <si>
    <t>LBO Equity Analysis using CAPM</t>
  </si>
  <si>
    <t>COST OF MEZZANINE NOTE CALCULATION</t>
  </si>
  <si>
    <t>6-year Treasury Note [ rf ]</t>
  </si>
  <si>
    <t xml:space="preserve">  EBITDA Multiple Method (initial purchase multiple)</t>
  </si>
  <si>
    <t xml:space="preserve">   LIBOR Rate Increase Assumptions</t>
  </si>
  <si>
    <t xml:space="preserve">  Less Interest (Unlevered for DCF Analysis)</t>
  </si>
  <si>
    <t>EBT</t>
  </si>
  <si>
    <t>Less Financing ( P + I )</t>
  </si>
  <si>
    <t>Cash Flow Before Financing (CFBF)</t>
  </si>
  <si>
    <t>Expected Return 
(After Tax)</t>
  </si>
  <si>
    <t>WACC
 (After Tax)</t>
  </si>
  <si>
    <t>Tax Rate=</t>
  </si>
  <si>
    <r>
      <t xml:space="preserve">COST OF EQUITY CALCULATION
</t>
    </r>
    <r>
      <rPr>
        <b/>
        <sz val="12"/>
        <rFont val="Arial"/>
        <family val="2"/>
      </rPr>
      <t>E</t>
    </r>
    <r>
      <rPr>
        <b/>
        <sz val="11"/>
        <rFont val="Arial"/>
        <family val="2"/>
      </rPr>
      <t xml:space="preserve"> (re) = rf + β</t>
    </r>
    <r>
      <rPr>
        <b/>
        <sz val="10"/>
        <rFont val="Arial"/>
        <family val="2"/>
      </rPr>
      <t xml:space="preserve"> . Pe + e</t>
    </r>
  </si>
  <si>
    <t xml:space="preserve">  Interest Rate</t>
  </si>
  <si>
    <t>Purchase Price of Stock</t>
  </si>
  <si>
    <t>Other Debt</t>
  </si>
  <si>
    <t>Refinance/Assunmed Debt</t>
  </si>
  <si>
    <t>Cash</t>
  </si>
  <si>
    <t>Trans. Fees &amp; Expenses</t>
  </si>
  <si>
    <t xml:space="preserve">  Plus Interest Expense</t>
  </si>
  <si>
    <t>Company Name</t>
  </si>
  <si>
    <t>Year 6</t>
  </si>
  <si>
    <t>Year 7</t>
  </si>
  <si>
    <t>Year 8</t>
  </si>
  <si>
    <t>Year 9</t>
  </si>
  <si>
    <t>Year 10</t>
  </si>
  <si>
    <t>Year 11</t>
  </si>
  <si>
    <t>Beta [ β ]</t>
  </si>
  <si>
    <t>3M-LIBOR/Floor
 Assumptions</t>
  </si>
  <si>
    <t>5 year</t>
  </si>
  <si>
    <t>7 year</t>
  </si>
  <si>
    <t>Treasury Bills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</si>
</sst>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00%"/>
    <numFmt numFmtId="175" formatCode="0.0\x"/>
    <numFmt numFmtId="176" formatCode="General_)"/>
    <numFmt numFmtId="177" formatCode="0.00\x"/>
    <numFmt numFmtId="178" formatCode="_(* #,##0.0000000_);_(* \(#,##0.0000000\);_(* &quot;-&quot;??_);_(@_)"/>
    <numFmt numFmtId="179" formatCode="_(* #,##0.000000_);_(* \(#,##0.000000\);_(* &quot;-&quot;??_);_(@_)"/>
    <numFmt numFmtId="180" formatCode="_(* #,##0.00000_);_(* \(#,##0.00000\);_(* &quot;-&quot;??_);_(@_)"/>
    <numFmt numFmtId="181" formatCode="_(* #,##0.0000_);_(* \(#,##0.0000\);_(* &quot;-&quot;??_);_(@_)"/>
    <numFmt numFmtId="182" formatCode="_(* #,##0.000_);_(* \(#,##0.000\);_(* &quot;-&quot;??_);_(@_)"/>
    <numFmt numFmtId="183" formatCode="_(* #,##0.0_);_(* \(#,##0.0\);_(* &quot;-&quot;??_);_(@_)"/>
    <numFmt numFmtId="184" formatCode="0.0000%"/>
    <numFmt numFmtId="185" formatCode="0.00000%"/>
    <numFmt numFmtId="186" formatCode="0.000000%"/>
    <numFmt numFmtId="187" formatCode="0.0"/>
    <numFmt numFmtId="188" formatCode="0.00000000000000"/>
    <numFmt numFmtId="189" formatCode="0.000\x"/>
    <numFmt numFmtId="190" formatCode="_(* #,##0.0_);_(* \(#,##0.0\);_(* &quot;-&quot;?_);_(@_)"/>
    <numFmt numFmtId="191" formatCode="0.000000"/>
    <numFmt numFmtId="192" formatCode="0.00000"/>
    <numFmt numFmtId="193" formatCode="0.0000"/>
    <numFmt numFmtId="194" formatCode="0.000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7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2" fontId="0" fillId="0" borderId="0" xfId="15" applyNumberFormat="1" applyBorder="1" applyAlignment="1">
      <alignment/>
    </xf>
    <xf numFmtId="173" fontId="0" fillId="0" borderId="0" xfId="22" applyNumberFormat="1" applyBorder="1" applyAlignment="1">
      <alignment/>
    </xf>
    <xf numFmtId="10" fontId="0" fillId="0" borderId="0" xfId="0" applyNumberFormat="1" applyBorder="1" applyAlignment="1">
      <alignment/>
    </xf>
    <xf numFmtId="173" fontId="0" fillId="0" borderId="1" xfId="22" applyNumberFormat="1" applyBorder="1" applyAlignment="1">
      <alignment/>
    </xf>
    <xf numFmtId="172" fontId="0" fillId="0" borderId="2" xfId="15" applyNumberFormat="1" applyBorder="1" applyAlignment="1">
      <alignment/>
    </xf>
    <xf numFmtId="173" fontId="0" fillId="0" borderId="2" xfId="22" applyNumberFormat="1" applyBorder="1" applyAlignment="1">
      <alignment/>
    </xf>
    <xf numFmtId="172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172" fontId="0" fillId="0" borderId="0" xfId="15" applyNumberFormat="1" applyAlignment="1">
      <alignment/>
    </xf>
    <xf numFmtId="172" fontId="0" fillId="0" borderId="5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6" xfId="15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1" fillId="0" borderId="2" xfId="0" applyNumberFormat="1" applyFont="1" applyBorder="1" applyAlignment="1">
      <alignment/>
    </xf>
    <xf numFmtId="178" fontId="1" fillId="0" borderId="9" xfId="15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8" fontId="1" fillId="0" borderId="1" xfId="15" applyNumberFormat="1" applyFont="1" applyBorder="1" applyAlignment="1">
      <alignment horizontal="center"/>
    </xf>
    <xf numFmtId="0" fontId="0" fillId="0" borderId="0" xfId="0" applyAlignment="1" quotePrefix="1">
      <alignment/>
    </xf>
    <xf numFmtId="17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7" xfId="15" applyNumberFormat="1" applyBorder="1" applyAlignment="1">
      <alignment/>
    </xf>
    <xf numFmtId="172" fontId="1" fillId="2" borderId="10" xfId="0" applyNumberFormat="1" applyFont="1" applyFill="1" applyBorder="1" applyAlignment="1">
      <alignment/>
    </xf>
    <xf numFmtId="172" fontId="0" fillId="0" borderId="0" xfId="15" applyNumberFormat="1" applyFont="1" applyBorder="1" applyAlignment="1">
      <alignment horizontal="center"/>
    </xf>
    <xf numFmtId="172" fontId="10" fillId="0" borderId="0" xfId="15" applyNumberFormat="1" applyFont="1" applyBorder="1" applyAlignment="1">
      <alignment/>
    </xf>
    <xf numFmtId="10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2" fontId="10" fillId="0" borderId="0" xfId="15" applyNumberFormat="1" applyFont="1" applyAlignment="1">
      <alignment/>
    </xf>
    <xf numFmtId="172" fontId="10" fillId="0" borderId="5" xfId="15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0" fontId="1" fillId="0" borderId="5" xfId="22" applyNumberFormat="1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10" fontId="1" fillId="0" borderId="5" xfId="0" applyNumberFormat="1" applyFont="1" applyBorder="1" applyAlignment="1">
      <alignment horizontal="center"/>
    </xf>
    <xf numFmtId="0" fontId="11" fillId="3" borderId="11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172" fontId="13" fillId="3" borderId="11" xfId="15" applyNumberFormat="1" applyFont="1" applyFill="1" applyBorder="1" applyAlignment="1">
      <alignment/>
    </xf>
    <xf numFmtId="172" fontId="12" fillId="3" borderId="11" xfId="15" applyNumberFormat="1" applyFont="1" applyFill="1" applyBorder="1" applyAlignment="1">
      <alignment/>
    </xf>
    <xf numFmtId="172" fontId="0" fillId="0" borderId="5" xfId="15" applyNumberFormat="1" applyFont="1" applyBorder="1" applyAlignment="1">
      <alignment/>
    </xf>
    <xf numFmtId="173" fontId="1" fillId="2" borderId="10" xfId="22" applyNumberFormat="1" applyFont="1" applyFill="1" applyBorder="1" applyAlignment="1">
      <alignment horizontal="center"/>
    </xf>
    <xf numFmtId="172" fontId="1" fillId="2" borderId="6" xfId="15" applyNumberFormat="1" applyFont="1" applyFill="1" applyBorder="1" applyAlignment="1">
      <alignment/>
    </xf>
    <xf numFmtId="172" fontId="1" fillId="2" borderId="2" xfId="0" applyNumberFormat="1" applyFont="1" applyFill="1" applyBorder="1" applyAlignment="1">
      <alignment/>
    </xf>
    <xf numFmtId="172" fontId="1" fillId="2" borderId="6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5" fillId="0" borderId="0" xfId="0" applyFont="1" applyBorder="1" applyAlignment="1">
      <alignment vertical="center"/>
    </xf>
    <xf numFmtId="172" fontId="0" fillId="0" borderId="9" xfId="15" applyNumberFormat="1" applyBorder="1" applyAlignment="1">
      <alignment/>
    </xf>
    <xf numFmtId="10" fontId="1" fillId="2" borderId="10" xfId="0" applyNumberFormat="1" applyFont="1" applyFill="1" applyBorder="1" applyAlignment="1">
      <alignment/>
    </xf>
    <xf numFmtId="10" fontId="1" fillId="2" borderId="11" xfId="22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3" borderId="4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172" fontId="13" fillId="3" borderId="13" xfId="15" applyNumberFormat="1" applyFont="1" applyFill="1" applyBorder="1" applyAlignment="1">
      <alignment/>
    </xf>
    <xf numFmtId="172" fontId="12" fillId="3" borderId="4" xfId="15" applyNumberFormat="1" applyFont="1" applyFill="1" applyBorder="1" applyAlignment="1">
      <alignment/>
    </xf>
    <xf numFmtId="0" fontId="12" fillId="3" borderId="14" xfId="0" applyFont="1" applyFill="1" applyBorder="1" applyAlignment="1">
      <alignment/>
    </xf>
    <xf numFmtId="175" fontId="1" fillId="2" borderId="15" xfId="0" applyNumberFormat="1" applyFont="1" applyFill="1" applyBorder="1" applyAlignment="1">
      <alignment horizontal="center"/>
    </xf>
    <xf numFmtId="10" fontId="14" fillId="0" borderId="10" xfId="0" applyNumberFormat="1" applyFont="1" applyBorder="1" applyAlignment="1">
      <alignment horizontal="center"/>
    </xf>
    <xf numFmtId="10" fontId="14" fillId="0" borderId="7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0" fontId="14" fillId="0" borderId="4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6" fontId="6" fillId="4" borderId="16" xfId="21" applyFont="1" applyFill="1" applyBorder="1" applyAlignment="1">
      <alignment horizontal="center"/>
      <protection/>
    </xf>
    <xf numFmtId="176" fontId="6" fillId="4" borderId="1" xfId="21" applyFont="1" applyFill="1" applyBorder="1" applyAlignment="1">
      <alignment horizontal="center"/>
      <protection/>
    </xf>
    <xf numFmtId="173" fontId="6" fillId="4" borderId="17" xfId="21" applyNumberFormat="1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 quotePrefix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175" fontId="14" fillId="0" borderId="5" xfId="15" applyNumberFormat="1" applyFont="1" applyBorder="1" applyAlignment="1">
      <alignment horizontal="center" vertical="center"/>
    </xf>
    <xf numFmtId="0" fontId="10" fillId="0" borderId="7" xfId="0" applyFont="1" applyBorder="1" applyAlignment="1">
      <alignment/>
    </xf>
    <xf numFmtId="173" fontId="14" fillId="0" borderId="5" xfId="22" applyNumberFormat="1" applyFont="1" applyBorder="1" applyAlignment="1">
      <alignment horizontal="center"/>
    </xf>
    <xf numFmtId="0" fontId="15" fillId="0" borderId="0" xfId="0" applyFont="1" applyAlignment="1">
      <alignment/>
    </xf>
    <xf numFmtId="10" fontId="15" fillId="0" borderId="5" xfId="22" applyNumberFormat="1" applyFont="1" applyBorder="1" applyAlignment="1">
      <alignment/>
    </xf>
    <xf numFmtId="10" fontId="15" fillId="0" borderId="0" xfId="22" applyNumberFormat="1" applyFont="1" applyBorder="1" applyAlignment="1">
      <alignment/>
    </xf>
    <xf numFmtId="10" fontId="16" fillId="0" borderId="0" xfId="22" applyNumberFormat="1" applyFont="1" applyBorder="1" applyAlignment="1">
      <alignment/>
    </xf>
    <xf numFmtId="0" fontId="13" fillId="3" borderId="4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/>
    </xf>
    <xf numFmtId="10" fontId="1" fillId="0" borderId="0" xfId="22" applyNumberFormat="1" applyFont="1" applyBorder="1" applyAlignment="1">
      <alignment/>
    </xf>
    <xf numFmtId="172" fontId="10" fillId="0" borderId="0" xfId="15" applyNumberFormat="1" applyFont="1" applyBorder="1" applyAlignment="1">
      <alignment horizontal="center"/>
    </xf>
    <xf numFmtId="0" fontId="1" fillId="4" borderId="21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189" fontId="10" fillId="0" borderId="0" xfId="0" applyNumberFormat="1" applyFont="1" applyBorder="1" applyAlignment="1">
      <alignment/>
    </xf>
    <xf numFmtId="174" fontId="1" fillId="4" borderId="23" xfId="22" applyNumberFormat="1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right" vertical="center"/>
    </xf>
    <xf numFmtId="178" fontId="15" fillId="0" borderId="24" xfId="15" applyNumberFormat="1" applyFon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75" fontId="0" fillId="0" borderId="1" xfId="0" applyNumberForma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5" fontId="1" fillId="0" borderId="2" xfId="0" applyNumberFormat="1" applyFont="1" applyBorder="1" applyAlignment="1">
      <alignment horizontal="right"/>
    </xf>
    <xf numFmtId="176" fontId="0" fillId="0" borderId="25" xfId="21" applyFont="1" applyBorder="1" applyAlignment="1">
      <alignment horizontal="center"/>
      <protection/>
    </xf>
    <xf numFmtId="172" fontId="0" fillId="0" borderId="24" xfId="15" applyNumberFormat="1" applyFont="1" applyBorder="1" applyAlignment="1">
      <alignment/>
    </xf>
    <xf numFmtId="10" fontId="0" fillId="0" borderId="26" xfId="22" applyNumberFormat="1" applyFont="1" applyBorder="1" applyAlignment="1">
      <alignment/>
    </xf>
    <xf numFmtId="176" fontId="0" fillId="0" borderId="3" xfId="21" applyFont="1" applyBorder="1" applyAlignment="1">
      <alignment horizontal="center"/>
      <protection/>
    </xf>
    <xf numFmtId="172" fontId="0" fillId="0" borderId="0" xfId="15" applyNumberFormat="1" applyFont="1" applyBorder="1" applyAlignment="1">
      <alignment/>
    </xf>
    <xf numFmtId="10" fontId="0" fillId="0" borderId="27" xfId="22" applyNumberFormat="1" applyFont="1" applyBorder="1" applyAlignment="1">
      <alignment/>
    </xf>
    <xf numFmtId="176" fontId="0" fillId="0" borderId="16" xfId="21" applyFont="1" applyBorder="1" applyAlignment="1">
      <alignment horizontal="center"/>
      <protection/>
    </xf>
    <xf numFmtId="172" fontId="0" fillId="0" borderId="1" xfId="15" applyNumberFormat="1" applyFont="1" applyBorder="1" applyAlignment="1">
      <alignment/>
    </xf>
    <xf numFmtId="10" fontId="0" fillId="0" borderId="17" xfId="22" applyNumberFormat="1" applyFont="1" applyBorder="1" applyAlignment="1">
      <alignment/>
    </xf>
    <xf numFmtId="10" fontId="0" fillId="0" borderId="0" xfId="22" applyNumberFormat="1" applyBorder="1" applyAlignment="1">
      <alignment horizontal="right"/>
    </xf>
    <xf numFmtId="10" fontId="0" fillId="0" borderId="1" xfId="22" applyNumberForma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15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0" fillId="0" borderId="0" xfId="22" applyNumberFormat="1" applyBorder="1" applyAlignment="1">
      <alignment horizontal="right"/>
    </xf>
    <xf numFmtId="173" fontId="0" fillId="0" borderId="2" xfId="22" applyNumberFormat="1" applyBorder="1" applyAlignment="1">
      <alignment horizontal="right"/>
    </xf>
    <xf numFmtId="172" fontId="1" fillId="2" borderId="5" xfId="15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0" fontId="14" fillId="0" borderId="13" xfId="0" applyNumberFormat="1" applyFont="1" applyBorder="1" applyAlignment="1">
      <alignment horizontal="center"/>
    </xf>
    <xf numFmtId="10" fontId="1" fillId="4" borderId="6" xfId="22" applyNumberFormat="1" applyFont="1" applyFill="1" applyBorder="1" applyAlignment="1">
      <alignment horizontal="right"/>
    </xf>
    <xf numFmtId="174" fontId="0" fillId="0" borderId="1" xfId="0" applyNumberFormat="1" applyFont="1" applyBorder="1" applyAlignment="1">
      <alignment/>
    </xf>
    <xf numFmtId="10" fontId="1" fillId="0" borderId="10" xfId="0" applyNumberFormat="1" applyFont="1" applyFill="1" applyBorder="1" applyAlignment="1">
      <alignment/>
    </xf>
    <xf numFmtId="0" fontId="1" fillId="4" borderId="12" xfId="0" applyFont="1" applyFill="1" applyBorder="1" applyAlignment="1">
      <alignment horizontal="right"/>
    </xf>
    <xf numFmtId="172" fontId="10" fillId="0" borderId="1" xfId="15" applyNumberFormat="1" applyFont="1" applyBorder="1" applyAlignment="1">
      <alignment/>
    </xf>
    <xf numFmtId="176" fontId="1" fillId="0" borderId="13" xfId="21" applyFont="1" applyFill="1" applyBorder="1" applyAlignment="1">
      <alignment horizontal="center"/>
      <protection/>
    </xf>
    <xf numFmtId="172" fontId="1" fillId="0" borderId="4" xfId="15" applyNumberFormat="1" applyFont="1" applyFill="1" applyBorder="1" applyAlignment="1">
      <alignment/>
    </xf>
    <xf numFmtId="10" fontId="1" fillId="0" borderId="14" xfId="22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72" fontId="14" fillId="0" borderId="0" xfId="15" applyNumberFormat="1" applyFont="1" applyBorder="1" applyAlignment="1">
      <alignment/>
    </xf>
    <xf numFmtId="172" fontId="10" fillId="0" borderId="0" xfId="15" applyNumberFormat="1" applyFont="1" applyBorder="1" applyAlignment="1">
      <alignment/>
    </xf>
    <xf numFmtId="173" fontId="14" fillId="4" borderId="23" xfId="0" applyNumberFormat="1" applyFont="1" applyFill="1" applyBorder="1" applyAlignment="1">
      <alignment/>
    </xf>
    <xf numFmtId="0" fontId="19" fillId="0" borderId="0" xfId="0" applyFont="1" applyAlignment="1">
      <alignment/>
    </xf>
    <xf numFmtId="173" fontId="10" fillId="0" borderId="0" xfId="22" applyNumberFormat="1" applyFont="1" applyAlignment="1">
      <alignment/>
    </xf>
    <xf numFmtId="176" fontId="1" fillId="2" borderId="12" xfId="2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2" fontId="1" fillId="2" borderId="12" xfId="15" applyNumberFormat="1" applyFont="1" applyFill="1" applyBorder="1" applyAlignment="1">
      <alignment horizontal="center" vertical="center" wrapText="1"/>
    </xf>
    <xf numFmtId="183" fontId="10" fillId="0" borderId="5" xfId="15" applyNumberFormat="1" applyFont="1" applyBorder="1" applyAlignment="1">
      <alignment/>
    </xf>
    <xf numFmtId="183" fontId="10" fillId="0" borderId="5" xfId="15" applyNumberFormat="1" applyFont="1" applyBorder="1" applyAlignment="1" quotePrefix="1">
      <alignment/>
    </xf>
    <xf numFmtId="183" fontId="10" fillId="0" borderId="18" xfId="15" applyNumberFormat="1" applyFont="1" applyBorder="1" applyAlignment="1" quotePrefix="1">
      <alignment/>
    </xf>
    <xf numFmtId="183" fontId="0" fillId="0" borderId="5" xfId="15" applyNumberFormat="1" applyBorder="1" applyAlignment="1">
      <alignment/>
    </xf>
    <xf numFmtId="183" fontId="0" fillId="0" borderId="0" xfId="15" applyNumberFormat="1" applyFont="1" applyAlignment="1">
      <alignment/>
    </xf>
    <xf numFmtId="183" fontId="0" fillId="0" borderId="0" xfId="15" applyNumberFormat="1" applyAlignment="1">
      <alignment/>
    </xf>
    <xf numFmtId="183" fontId="1" fillId="0" borderId="28" xfId="15" applyNumberFormat="1" applyFont="1" applyFill="1" applyBorder="1" applyAlignment="1">
      <alignment/>
    </xf>
    <xf numFmtId="183" fontId="1" fillId="0" borderId="28" xfId="15" applyNumberFormat="1" applyFont="1" applyBorder="1" applyAlignment="1">
      <alignment/>
    </xf>
    <xf numFmtId="183" fontId="1" fillId="2" borderId="29" xfId="15" applyNumberFormat="1" applyFont="1" applyFill="1" applyBorder="1" applyAlignment="1">
      <alignment/>
    </xf>
    <xf numFmtId="183" fontId="0" fillId="0" borderId="0" xfId="15" applyNumberFormat="1" applyBorder="1" applyAlignment="1">
      <alignment/>
    </xf>
    <xf numFmtId="183" fontId="0" fillId="0" borderId="16" xfId="15" applyNumberFormat="1" applyBorder="1" applyAlignment="1">
      <alignment/>
    </xf>
    <xf numFmtId="183" fontId="0" fillId="0" borderId="1" xfId="15" applyNumberFormat="1" applyBorder="1" applyAlignment="1">
      <alignment/>
    </xf>
    <xf numFmtId="183" fontId="0" fillId="0" borderId="18" xfId="15" applyNumberFormat="1" applyBorder="1" applyAlignment="1">
      <alignment/>
    </xf>
    <xf numFmtId="183" fontId="10" fillId="0" borderId="0" xfId="15" applyNumberFormat="1" applyFont="1" applyAlignment="1">
      <alignment/>
    </xf>
    <xf numFmtId="183" fontId="1" fillId="0" borderId="2" xfId="15" applyNumberFormat="1" applyFont="1" applyBorder="1" applyAlignment="1">
      <alignment/>
    </xf>
    <xf numFmtId="183" fontId="1" fillId="0" borderId="6" xfId="15" applyNumberFormat="1" applyFont="1" applyBorder="1" applyAlignment="1">
      <alignment/>
    </xf>
    <xf numFmtId="183" fontId="0" fillId="0" borderId="2" xfId="15" applyNumberFormat="1" applyBorder="1" applyAlignment="1">
      <alignment/>
    </xf>
    <xf numFmtId="183" fontId="0" fillId="0" borderId="6" xfId="15" applyNumberFormat="1" applyBorder="1" applyAlignment="1">
      <alignment/>
    </xf>
    <xf numFmtId="183" fontId="10" fillId="0" borderId="18" xfId="15" applyNumberFormat="1" applyFont="1" applyBorder="1" applyAlignment="1">
      <alignment/>
    </xf>
    <xf numFmtId="183" fontId="0" fillId="0" borderId="5" xfId="15" applyNumberFormat="1" applyFont="1" applyBorder="1" applyAlignment="1">
      <alignment/>
    </xf>
    <xf numFmtId="183" fontId="0" fillId="0" borderId="6" xfId="15" applyNumberFormat="1" applyFont="1" applyBorder="1" applyAlignment="1">
      <alignment/>
    </xf>
    <xf numFmtId="172" fontId="13" fillId="3" borderId="10" xfId="15" applyNumberFormat="1" applyFont="1" applyFill="1" applyBorder="1" applyAlignment="1">
      <alignment/>
    </xf>
    <xf numFmtId="172" fontId="1" fillId="2" borderId="30" xfId="0" applyNumberFormat="1" applyFont="1" applyFill="1" applyBorder="1" applyAlignment="1">
      <alignment/>
    </xf>
    <xf numFmtId="2" fontId="0" fillId="0" borderId="7" xfId="15" applyNumberForma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0" fontId="16" fillId="0" borderId="5" xfId="22" applyNumberFormat="1" applyFont="1" applyBorder="1" applyAlignment="1">
      <alignment/>
    </xf>
    <xf numFmtId="175" fontId="1" fillId="0" borderId="5" xfId="15" applyNumberFormat="1" applyFont="1" applyBorder="1" applyAlignment="1">
      <alignment horizontal="center"/>
    </xf>
    <xf numFmtId="175" fontId="1" fillId="0" borderId="5" xfId="15" applyNumberFormat="1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10" fontId="14" fillId="0" borderId="33" xfId="0" applyNumberFormat="1" applyFont="1" applyBorder="1" applyAlignment="1">
      <alignment/>
    </xf>
    <xf numFmtId="10" fontId="14" fillId="0" borderId="34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stens Mgt Cas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55</xdr:row>
      <xdr:rowOff>0</xdr:rowOff>
    </xdr:from>
    <xdr:to>
      <xdr:col>11</xdr:col>
      <xdr:colOff>466725</xdr:colOff>
      <xdr:row>61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0001250" y="10258425"/>
          <a:ext cx="19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66675</xdr:rowOff>
    </xdr:from>
    <xdr:to>
      <xdr:col>11</xdr:col>
      <xdr:colOff>447675</xdr:colOff>
      <xdr:row>61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53575" y="11201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76200</xdr:rowOff>
    </xdr:from>
    <xdr:to>
      <xdr:col>8</xdr:col>
      <xdr:colOff>266700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848475" y="1724025"/>
          <a:ext cx="2571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76200</xdr:rowOff>
    </xdr:from>
    <xdr:to>
      <xdr:col>8</xdr:col>
      <xdr:colOff>266700</xdr:colOff>
      <xdr:row>10</xdr:row>
      <xdr:rowOff>0</xdr:rowOff>
    </xdr:to>
    <xdr:sp>
      <xdr:nvSpPr>
        <xdr:cNvPr id="4" name="Line 195"/>
        <xdr:cNvSpPr>
          <a:spLocks/>
        </xdr:cNvSpPr>
      </xdr:nvSpPr>
      <xdr:spPr>
        <a:xfrm flipH="1" flipV="1">
          <a:off x="6848475" y="1724025"/>
          <a:ext cx="2571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3"/>
  <sheetViews>
    <sheetView tabSelected="1" workbookViewId="0" topLeftCell="A1">
      <selection activeCell="S16" sqref="S16"/>
    </sheetView>
  </sheetViews>
  <sheetFormatPr defaultColWidth="9.140625" defaultRowHeight="12.75"/>
  <cols>
    <col min="1" max="1" width="3.00390625" style="0" customWidth="1"/>
    <col min="2" max="2" width="1.1484375" style="0" customWidth="1"/>
    <col min="3" max="3" width="33.7109375" style="0" customWidth="1"/>
    <col min="4" max="4" width="10.421875" style="0" customWidth="1"/>
    <col min="5" max="5" width="13.7109375" style="0" customWidth="1"/>
    <col min="6" max="6" width="13.57421875" style="0" customWidth="1"/>
    <col min="7" max="7" width="13.421875" style="0" customWidth="1"/>
    <col min="8" max="9" width="13.57421875" style="0" customWidth="1"/>
    <col min="10" max="10" width="13.7109375" style="0" customWidth="1"/>
    <col min="11" max="11" width="13.421875" style="0" customWidth="1"/>
    <col min="12" max="12" width="16.421875" style="0" customWidth="1"/>
    <col min="13" max="13" width="12.28125" style="0" customWidth="1"/>
    <col min="14" max="14" width="13.421875" style="0" customWidth="1"/>
    <col min="15" max="16" width="12.28125" style="0" customWidth="1"/>
    <col min="17" max="17" width="12.7109375" style="0" customWidth="1"/>
    <col min="18" max="18" width="11.00390625" style="0" customWidth="1"/>
    <col min="19" max="23" width="12.421875" style="0" customWidth="1"/>
  </cols>
  <sheetData>
    <row r="1" spans="3:4" ht="23.25">
      <c r="C1" s="150" t="s">
        <v>97</v>
      </c>
      <c r="D1" s="2"/>
    </row>
    <row r="2" spans="3:9" ht="12.75" customHeight="1">
      <c r="C2" s="1" t="s">
        <v>77</v>
      </c>
      <c r="D2" s="3"/>
      <c r="E2" s="4"/>
      <c r="F2" s="4"/>
      <c r="G2" s="5"/>
      <c r="H2" s="4"/>
      <c r="I2" s="6"/>
    </row>
    <row r="3" spans="1:17" ht="18" customHeight="1" thickBot="1">
      <c r="A3" s="101">
        <f>ROW()</f>
        <v>3</v>
      </c>
      <c r="B3" s="7"/>
      <c r="C3" s="66" t="s">
        <v>50</v>
      </c>
      <c r="D3" s="66"/>
      <c r="E3" s="67"/>
      <c r="F3" s="67"/>
      <c r="G3" s="67"/>
      <c r="H3" s="67"/>
      <c r="I3" s="67"/>
      <c r="J3" s="67"/>
      <c r="L3" s="93" t="s">
        <v>69</v>
      </c>
      <c r="M3" s="67"/>
      <c r="N3" s="68"/>
      <c r="O3" s="69"/>
      <c r="P3" s="70"/>
      <c r="Q3" s="70"/>
    </row>
    <row r="4" spans="1:17" ht="43.5" customHeight="1" thickBot="1">
      <c r="A4" s="101">
        <f>ROW()</f>
        <v>4</v>
      </c>
      <c r="B4" s="7"/>
      <c r="C4" s="8" t="s">
        <v>0</v>
      </c>
      <c r="D4" s="80" t="s">
        <v>45</v>
      </c>
      <c r="E4" s="82" t="s">
        <v>1</v>
      </c>
      <c r="F4" s="83" t="s">
        <v>2</v>
      </c>
      <c r="G4" s="84" t="s">
        <v>3</v>
      </c>
      <c r="H4" s="84" t="s">
        <v>86</v>
      </c>
      <c r="I4" s="84" t="s">
        <v>87</v>
      </c>
      <c r="J4" s="84" t="s">
        <v>4</v>
      </c>
      <c r="L4" s="155" t="s">
        <v>65</v>
      </c>
      <c r="M4" s="153"/>
      <c r="N4" s="154"/>
      <c r="O4" s="152" t="s">
        <v>76</v>
      </c>
      <c r="P4" s="153"/>
      <c r="Q4" s="154"/>
    </row>
    <row r="5" spans="1:17" ht="32.25" customHeight="1" thickBot="1">
      <c r="A5" s="101">
        <f>ROW()</f>
        <v>5</v>
      </c>
      <c r="B5" s="7"/>
      <c r="C5" s="7" t="s">
        <v>5</v>
      </c>
      <c r="D5" s="183" t="e">
        <f>+E5/F44</f>
        <v>#DIV/0!</v>
      </c>
      <c r="E5" s="40">
        <v>0</v>
      </c>
      <c r="F5" s="10" t="e">
        <f>+E5/$E$9</f>
        <v>#DIV/0!</v>
      </c>
      <c r="G5" s="128" t="e">
        <f>+D24</f>
        <v>#NUM!</v>
      </c>
      <c r="H5" s="128" t="e">
        <f>+G5*(1-$J$15)</f>
        <v>#NUM!</v>
      </c>
      <c r="I5" s="126" t="e">
        <f>+F5*H5</f>
        <v>#DIV/0!</v>
      </c>
      <c r="J5" s="113" t="e">
        <f>+E5/$F$44</f>
        <v>#DIV/0!</v>
      </c>
      <c r="L5" s="80" t="s">
        <v>105</v>
      </c>
      <c r="M5" s="80" t="s">
        <v>59</v>
      </c>
      <c r="N5" s="81" t="s">
        <v>58</v>
      </c>
      <c r="O5" s="77" t="s">
        <v>10</v>
      </c>
      <c r="P5" s="78" t="s">
        <v>11</v>
      </c>
      <c r="Q5" s="79" t="s">
        <v>12</v>
      </c>
    </row>
    <row r="6" spans="1:17" ht="13.5" thickBot="1">
      <c r="A6" s="101">
        <f>ROW()</f>
        <v>6</v>
      </c>
      <c r="B6" s="7"/>
      <c r="C6" s="7" t="s">
        <v>92</v>
      </c>
      <c r="D6" s="184"/>
      <c r="E6" s="142">
        <v>0</v>
      </c>
      <c r="F6" s="12" t="e">
        <f>+E6/$E$9</f>
        <v>#DIV/0!</v>
      </c>
      <c r="G6" s="139" t="e">
        <f>+D33</f>
        <v>#NUM!</v>
      </c>
      <c r="H6" s="139" t="e">
        <f>+G6*(1-$J$15)</f>
        <v>#NUM!</v>
      </c>
      <c r="I6" s="127" t="e">
        <f>+F6*H6</f>
        <v>#DIV/0!</v>
      </c>
      <c r="J6" s="114" t="e">
        <f>+E6/$F$44</f>
        <v>#DIV/0!</v>
      </c>
      <c r="L6" s="72">
        <v>0</v>
      </c>
      <c r="M6" s="73">
        <v>0</v>
      </c>
      <c r="N6" s="74">
        <f>+M6+L6</f>
        <v>0</v>
      </c>
      <c r="O6" s="117">
        <v>1</v>
      </c>
      <c r="P6" s="118">
        <v>524351</v>
      </c>
      <c r="Q6" s="119">
        <v>0.0703</v>
      </c>
    </row>
    <row r="7" spans="1:19" ht="13.5" thickBot="1">
      <c r="A7" s="101">
        <f>ROW()</f>
        <v>7</v>
      </c>
      <c r="B7" s="7"/>
      <c r="C7" s="7" t="s">
        <v>46</v>
      </c>
      <c r="D7" s="184" t="e">
        <f>+E7/F44</f>
        <v>#DIV/0!</v>
      </c>
      <c r="E7" s="40">
        <f>SUM(E5:E6)</f>
        <v>0</v>
      </c>
      <c r="F7" s="10" t="e">
        <f>SUM(F5:F6)</f>
        <v>#DIV/0!</v>
      </c>
      <c r="G7" s="76"/>
      <c r="H7" s="76"/>
      <c r="I7" s="126" t="e">
        <f>+I6+I5</f>
        <v>#DIV/0!</v>
      </c>
      <c r="J7" s="115" t="e">
        <f>+E7/$F$44</f>
        <v>#DIV/0!</v>
      </c>
      <c r="O7" s="120"/>
      <c r="P7" s="121"/>
      <c r="Q7" s="122"/>
      <c r="S7" t="s">
        <v>108</v>
      </c>
    </row>
    <row r="8" spans="1:20" ht="15" customHeight="1" thickBot="1">
      <c r="A8" s="101">
        <f>ROW()</f>
        <v>8</v>
      </c>
      <c r="B8" s="7"/>
      <c r="C8" s="7" t="s">
        <v>6</v>
      </c>
      <c r="D8" s="185"/>
      <c r="E8" s="142">
        <v>0</v>
      </c>
      <c r="F8" s="12" t="e">
        <f>+E8/$E$9</f>
        <v>#DIV/0!</v>
      </c>
      <c r="G8" s="62">
        <f>+N17</f>
        <v>0</v>
      </c>
      <c r="H8" s="140">
        <f>+G8</f>
        <v>0</v>
      </c>
      <c r="I8" s="126" t="e">
        <f>+F8*H8</f>
        <v>#DIV/0!</v>
      </c>
      <c r="J8" s="114" t="e">
        <f>+E8/$F$44</f>
        <v>#DIV/0!</v>
      </c>
      <c r="L8" s="155" t="s">
        <v>78</v>
      </c>
      <c r="M8" s="153"/>
      <c r="N8" s="154"/>
      <c r="O8" s="123">
        <v>2</v>
      </c>
      <c r="P8" s="124">
        <v>10343.765</v>
      </c>
      <c r="Q8" s="125">
        <v>0.0805</v>
      </c>
      <c r="S8" s="180" t="s">
        <v>106</v>
      </c>
      <c r="T8" s="186">
        <v>0</v>
      </c>
    </row>
    <row r="9" spans="1:20" ht="13.5" thickBot="1">
      <c r="A9" s="101">
        <f>ROW()</f>
        <v>9</v>
      </c>
      <c r="B9" s="7"/>
      <c r="C9" s="7" t="s">
        <v>7</v>
      </c>
      <c r="D9" s="87"/>
      <c r="E9" s="13">
        <f>+E8+E7</f>
        <v>0</v>
      </c>
      <c r="F9" s="14" t="e">
        <f>+E9/$E$9</f>
        <v>#DIV/0!</v>
      </c>
      <c r="G9" s="7"/>
      <c r="I9" s="138" t="e">
        <f>+I8+I7</f>
        <v>#DIV/0!</v>
      </c>
      <c r="J9" s="116" t="e">
        <f>+E9/$F$44</f>
        <v>#DIV/0!</v>
      </c>
      <c r="L9" s="64"/>
      <c r="M9" s="75">
        <v>0</v>
      </c>
      <c r="N9" s="65"/>
      <c r="O9" s="123">
        <v>3</v>
      </c>
      <c r="P9" s="124">
        <v>4143.902</v>
      </c>
      <c r="Q9" s="125">
        <v>0.0847</v>
      </c>
      <c r="S9" s="181" t="s">
        <v>107</v>
      </c>
      <c r="T9" s="187">
        <v>0</v>
      </c>
    </row>
    <row r="10" spans="1:17" ht="14.25" customHeight="1" thickBot="1" thickTop="1">
      <c r="A10" s="101">
        <f>ROW()</f>
        <v>10</v>
      </c>
      <c r="B10" s="7"/>
      <c r="C10" s="7"/>
      <c r="D10" s="7"/>
      <c r="E10" s="61"/>
      <c r="F10" s="61"/>
      <c r="G10" s="9"/>
      <c r="I10" s="9"/>
      <c r="J10" s="9"/>
      <c r="O10" s="117">
        <v>4</v>
      </c>
      <c r="P10" s="118">
        <v>2177.448</v>
      </c>
      <c r="Q10" s="119">
        <v>0.0875</v>
      </c>
    </row>
    <row r="11" spans="1:17" ht="41.25" customHeight="1" thickBot="1">
      <c r="A11" s="101">
        <f>ROW()</f>
        <v>11</v>
      </c>
      <c r="B11" s="7"/>
      <c r="C11" s="60" t="s">
        <v>8</v>
      </c>
      <c r="D11" s="80" t="s">
        <v>44</v>
      </c>
      <c r="E11" s="82" t="s">
        <v>1</v>
      </c>
      <c r="F11" s="85" t="s">
        <v>60</v>
      </c>
      <c r="I11" s="111" t="s">
        <v>73</v>
      </c>
      <c r="J11" s="110" t="e">
        <f>+(E5/E7*H5)+(E6/E7*H6)</f>
        <v>#DIV/0!</v>
      </c>
      <c r="L11" s="155" t="s">
        <v>89</v>
      </c>
      <c r="M11" s="153"/>
      <c r="N11" s="154"/>
      <c r="O11" s="117">
        <v>5</v>
      </c>
      <c r="P11" s="118">
        <v>1327.582</v>
      </c>
      <c r="Q11" s="119">
        <v>0.0903</v>
      </c>
    </row>
    <row r="12" spans="1:17" ht="12.75">
      <c r="A12" s="101">
        <f>ROW()</f>
        <v>12</v>
      </c>
      <c r="B12" s="7"/>
      <c r="C12" s="15" t="s">
        <v>91</v>
      </c>
      <c r="D12" s="86"/>
      <c r="E12" s="147">
        <v>0</v>
      </c>
      <c r="F12" s="132" t="e">
        <f>+E12/$E$16</f>
        <v>#DIV/0!</v>
      </c>
      <c r="L12" s="16" t="s">
        <v>79</v>
      </c>
      <c r="M12" s="7"/>
      <c r="N12" s="188">
        <f>AVERAGE(T8:T9)</f>
        <v>0</v>
      </c>
      <c r="O12" s="117">
        <v>6</v>
      </c>
      <c r="P12" s="118">
        <v>840</v>
      </c>
      <c r="Q12" s="119">
        <v>0.0918</v>
      </c>
    </row>
    <row r="13" spans="1:17" ht="12.75">
      <c r="A13" s="101">
        <f>ROW()</f>
        <v>13</v>
      </c>
      <c r="B13" s="7"/>
      <c r="C13" s="15" t="s">
        <v>93</v>
      </c>
      <c r="D13" s="53"/>
      <c r="E13" s="148">
        <v>0</v>
      </c>
      <c r="F13" s="132" t="e">
        <f>+E13/$E$16</f>
        <v>#DIV/0!</v>
      </c>
      <c r="L13" s="16" t="s">
        <v>104</v>
      </c>
      <c r="M13" s="7"/>
      <c r="N13" s="109">
        <v>0</v>
      </c>
      <c r="O13" s="117">
        <v>7</v>
      </c>
      <c r="P13" s="118">
        <v>537.693</v>
      </c>
      <c r="Q13" s="119">
        <v>0.0958</v>
      </c>
    </row>
    <row r="14" spans="1:17" ht="13.5" thickBot="1">
      <c r="A14" s="101"/>
      <c r="B14" s="7"/>
      <c r="C14" s="15" t="s">
        <v>94</v>
      </c>
      <c r="D14" s="53"/>
      <c r="E14" s="148">
        <v>0</v>
      </c>
      <c r="F14" s="132" t="e">
        <f>+E14/$E$16</f>
        <v>#DIV/0!</v>
      </c>
      <c r="L14" s="16"/>
      <c r="M14" s="7"/>
      <c r="N14" s="109"/>
      <c r="O14" s="117"/>
      <c r="P14" s="118"/>
      <c r="Q14" s="119"/>
    </row>
    <row r="15" spans="1:17" ht="13.5" thickBot="1">
      <c r="A15" s="101">
        <f>ROW()</f>
        <v>15</v>
      </c>
      <c r="B15" s="7"/>
      <c r="C15" s="15" t="s">
        <v>95</v>
      </c>
      <c r="D15" s="88"/>
      <c r="E15" s="148">
        <v>0</v>
      </c>
      <c r="F15" s="132" t="e">
        <f>+E15/$E$16</f>
        <v>#DIV/0!</v>
      </c>
      <c r="I15" s="141" t="s">
        <v>88</v>
      </c>
      <c r="J15" s="149">
        <v>0</v>
      </c>
      <c r="L15" s="16" t="s">
        <v>74</v>
      </c>
      <c r="M15" s="7"/>
      <c r="N15" s="11">
        <f>+Q9</f>
        <v>0.0847</v>
      </c>
      <c r="O15" s="117">
        <v>8</v>
      </c>
      <c r="P15" s="118">
        <v>333.442</v>
      </c>
      <c r="Q15" s="119">
        <v>0.0991</v>
      </c>
    </row>
    <row r="16" spans="1:17" ht="12.75" customHeight="1" thickBot="1">
      <c r="A16" s="101">
        <f>ROW()</f>
        <v>16</v>
      </c>
      <c r="B16" s="7"/>
      <c r="C16" s="9" t="s">
        <v>9</v>
      </c>
      <c r="D16" s="179"/>
      <c r="E16" s="13">
        <f>SUM(E12:E15)</f>
        <v>0</v>
      </c>
      <c r="F16" s="133" t="e">
        <f>+E16/$E$16</f>
        <v>#DIV/0!</v>
      </c>
      <c r="L16" s="16" t="s">
        <v>75</v>
      </c>
      <c r="M16" s="7"/>
      <c r="N16" s="10">
        <v>0</v>
      </c>
      <c r="O16" s="117">
        <v>9</v>
      </c>
      <c r="P16" s="118">
        <v>192.598</v>
      </c>
      <c r="Q16" s="119">
        <v>0.1043</v>
      </c>
    </row>
    <row r="17" spans="1:17" ht="12.75" customHeight="1" thickBot="1">
      <c r="A17" s="101">
        <f>ROW()</f>
        <v>17</v>
      </c>
      <c r="B17" s="7"/>
      <c r="C17" s="9"/>
      <c r="D17" s="9"/>
      <c r="E17" s="9"/>
      <c r="F17" s="7"/>
      <c r="L17" s="58" t="s">
        <v>13</v>
      </c>
      <c r="M17" s="59"/>
      <c r="N17" s="63">
        <f>+N12+(N13*N15)+N16</f>
        <v>0</v>
      </c>
      <c r="O17" s="143">
        <v>10</v>
      </c>
      <c r="P17" s="144">
        <v>84.521</v>
      </c>
      <c r="Q17" s="145">
        <v>0.1105</v>
      </c>
    </row>
    <row r="18" spans="1:15" ht="12" customHeight="1" thickBot="1">
      <c r="A18" s="101">
        <f>ROW()</f>
        <v>18</v>
      </c>
      <c r="B18" s="7"/>
      <c r="C18" s="36"/>
      <c r="D18" s="36"/>
      <c r="E18" s="36"/>
      <c r="F18" s="17"/>
      <c r="G18" s="36"/>
      <c r="H18" s="36"/>
      <c r="I18" s="36"/>
      <c r="J18" s="17"/>
      <c r="K18" s="17"/>
      <c r="L18" s="17"/>
      <c r="M18" s="17"/>
      <c r="O18" s="9"/>
    </row>
    <row r="19" spans="1:17" ht="12.75" customHeight="1" thickBot="1">
      <c r="A19" s="101">
        <f>ROW()</f>
        <v>19</v>
      </c>
      <c r="C19" s="49" t="s">
        <v>63</v>
      </c>
      <c r="D19" s="49"/>
      <c r="E19" s="50"/>
      <c r="F19" s="50"/>
      <c r="G19" s="50"/>
      <c r="H19" s="50"/>
      <c r="I19" s="50"/>
      <c r="J19" s="50"/>
      <c r="K19" s="51"/>
      <c r="L19" s="52"/>
      <c r="M19" s="50"/>
      <c r="N19" s="50"/>
      <c r="O19" s="50"/>
      <c r="P19" s="50"/>
      <c r="Q19" s="50"/>
    </row>
    <row r="20" spans="1:17" ht="15.75" customHeight="1" thickBot="1">
      <c r="A20" s="101">
        <f>ROW()</f>
        <v>20</v>
      </c>
      <c r="C20" s="18" t="s">
        <v>15</v>
      </c>
      <c r="D20" s="94" t="s">
        <v>57</v>
      </c>
      <c r="E20" s="95" t="s">
        <v>49</v>
      </c>
      <c r="F20" s="96">
        <f aca="true" t="shared" si="0" ref="F20:K20">+F40</f>
        <v>2012</v>
      </c>
      <c r="G20" s="96">
        <f t="shared" si="0"/>
        <v>2013</v>
      </c>
      <c r="H20" s="96">
        <f t="shared" si="0"/>
        <v>2014</v>
      </c>
      <c r="I20" s="96">
        <f t="shared" si="0"/>
        <v>2015</v>
      </c>
      <c r="J20" s="96">
        <f t="shared" si="0"/>
        <v>2016</v>
      </c>
      <c r="K20" s="97">
        <f t="shared" si="0"/>
        <v>2017</v>
      </c>
      <c r="L20" s="96">
        <f aca="true" t="shared" si="1" ref="L20:Q20">+K20+1</f>
        <v>2018</v>
      </c>
      <c r="M20" s="96">
        <f t="shared" si="1"/>
        <v>2019</v>
      </c>
      <c r="N20" s="96">
        <f t="shared" si="1"/>
        <v>2020</v>
      </c>
      <c r="O20" s="96">
        <f t="shared" si="1"/>
        <v>2021</v>
      </c>
      <c r="P20" s="96">
        <f t="shared" si="1"/>
        <v>2022</v>
      </c>
      <c r="Q20" s="96">
        <f t="shared" si="1"/>
        <v>2023</v>
      </c>
    </row>
    <row r="21" spans="1:17" ht="12.75" customHeight="1">
      <c r="A21" s="101">
        <f>ROW()</f>
        <v>21</v>
      </c>
      <c r="C21" t="s">
        <v>66</v>
      </c>
      <c r="E21" s="45">
        <f>+E5</f>
        <v>0</v>
      </c>
      <c r="F21" s="19">
        <f aca="true" t="shared" si="2" ref="F21:Q21">+E21-F22</f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20">
        <f>+J21-K22</f>
        <v>0</v>
      </c>
      <c r="L21" s="19">
        <f t="shared" si="2"/>
        <v>0</v>
      </c>
      <c r="M21" s="19">
        <f t="shared" si="2"/>
        <v>0</v>
      </c>
      <c r="N21" s="19">
        <f t="shared" si="2"/>
        <v>0</v>
      </c>
      <c r="O21" s="19">
        <f t="shared" si="2"/>
        <v>0</v>
      </c>
      <c r="P21" s="19">
        <f t="shared" si="2"/>
        <v>0</v>
      </c>
      <c r="Q21" s="19">
        <f t="shared" si="2"/>
        <v>0</v>
      </c>
    </row>
    <row r="22" spans="1:17" ht="12.75">
      <c r="A22" s="101">
        <f>ROW()</f>
        <v>22</v>
      </c>
      <c r="C22" t="s">
        <v>68</v>
      </c>
      <c r="E22" s="47" t="s">
        <v>40</v>
      </c>
      <c r="F22" s="43">
        <f>+E21*0.01</f>
        <v>0</v>
      </c>
      <c r="G22" s="43">
        <f aca="true" t="shared" si="3" ref="G22:L22">+F22</f>
        <v>0</v>
      </c>
      <c r="H22" s="43">
        <f t="shared" si="3"/>
        <v>0</v>
      </c>
      <c r="I22" s="43">
        <f t="shared" si="3"/>
        <v>0</v>
      </c>
      <c r="J22" s="43">
        <f t="shared" si="3"/>
        <v>0</v>
      </c>
      <c r="K22" s="44">
        <f t="shared" si="3"/>
        <v>0</v>
      </c>
      <c r="L22" s="43">
        <f t="shared" si="3"/>
        <v>0</v>
      </c>
      <c r="M22" s="21">
        <f>+L21</f>
        <v>0</v>
      </c>
      <c r="N22" s="21">
        <f>+M21</f>
        <v>0</v>
      </c>
      <c r="O22" s="21">
        <f>+N21</f>
        <v>0</v>
      </c>
      <c r="P22" s="21">
        <f>+O21</f>
        <v>0</v>
      </c>
      <c r="Q22" s="21">
        <f>+P21</f>
        <v>0</v>
      </c>
    </row>
    <row r="23" spans="1:17" ht="12.75">
      <c r="A23" s="101">
        <f>ROW()</f>
        <v>23</v>
      </c>
      <c r="C23" t="s">
        <v>67</v>
      </c>
      <c r="E23" s="46" t="e">
        <f>+G5</f>
        <v>#NUM!</v>
      </c>
      <c r="F23" s="19">
        <f aca="true" t="shared" si="4" ref="F23:Q23">+E21*(F26+$M$6)</f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20">
        <f t="shared" si="4"/>
        <v>0</v>
      </c>
      <c r="L23" s="19">
        <f t="shared" si="4"/>
        <v>0</v>
      </c>
      <c r="M23" s="19">
        <f t="shared" si="4"/>
        <v>0</v>
      </c>
      <c r="N23" s="19">
        <f t="shared" si="4"/>
        <v>0</v>
      </c>
      <c r="O23" s="19">
        <f t="shared" si="4"/>
        <v>0</v>
      </c>
      <c r="P23" s="19">
        <f t="shared" si="4"/>
        <v>0</v>
      </c>
      <c r="Q23" s="19">
        <f t="shared" si="4"/>
        <v>0</v>
      </c>
    </row>
    <row r="24" spans="1:17" ht="13.5" thickBot="1">
      <c r="A24" s="101">
        <f>ROW()</f>
        <v>24</v>
      </c>
      <c r="C24" t="s">
        <v>17</v>
      </c>
      <c r="D24" s="129" t="e">
        <f>IRR(E24:N24)</f>
        <v>#NUM!</v>
      </c>
      <c r="E24" s="26">
        <f>-E21</f>
        <v>0</v>
      </c>
      <c r="F24" s="13">
        <f aca="true" t="shared" si="5" ref="F24:Q24">+F22+F23</f>
        <v>0</v>
      </c>
      <c r="G24" s="13">
        <f t="shared" si="5"/>
        <v>0</v>
      </c>
      <c r="H24" s="13">
        <f t="shared" si="5"/>
        <v>0</v>
      </c>
      <c r="I24" s="13">
        <f t="shared" si="5"/>
        <v>0</v>
      </c>
      <c r="J24" s="13">
        <f t="shared" si="5"/>
        <v>0</v>
      </c>
      <c r="K24" s="22">
        <f t="shared" si="5"/>
        <v>0</v>
      </c>
      <c r="L24" s="13">
        <f t="shared" si="5"/>
        <v>0</v>
      </c>
      <c r="M24" s="13">
        <f t="shared" si="5"/>
        <v>0</v>
      </c>
      <c r="N24" s="13">
        <f t="shared" si="5"/>
        <v>0</v>
      </c>
      <c r="O24" s="13">
        <f t="shared" si="5"/>
        <v>0</v>
      </c>
      <c r="P24" s="13">
        <f t="shared" si="5"/>
        <v>0</v>
      </c>
      <c r="Q24" s="13">
        <f t="shared" si="5"/>
        <v>0</v>
      </c>
    </row>
    <row r="25" spans="1:17" ht="13.5" thickTop="1">
      <c r="A25" s="101">
        <f>ROW()</f>
        <v>25</v>
      </c>
      <c r="C25" t="s">
        <v>90</v>
      </c>
      <c r="D25" s="129"/>
      <c r="E25" s="25"/>
      <c r="F25" s="91">
        <f aca="true" t="shared" si="6" ref="F25:Q25">+$M$6+F26</f>
        <v>0</v>
      </c>
      <c r="G25" s="91">
        <f t="shared" si="6"/>
        <v>0</v>
      </c>
      <c r="H25" s="91">
        <f t="shared" si="6"/>
        <v>0</v>
      </c>
      <c r="I25" s="91">
        <f t="shared" si="6"/>
        <v>0</v>
      </c>
      <c r="J25" s="91">
        <f t="shared" si="6"/>
        <v>0</v>
      </c>
      <c r="K25" s="90">
        <f t="shared" si="6"/>
        <v>0</v>
      </c>
      <c r="L25" s="91">
        <f t="shared" si="6"/>
        <v>0</v>
      </c>
      <c r="M25" s="91">
        <f t="shared" si="6"/>
        <v>0</v>
      </c>
      <c r="N25" s="91">
        <f t="shared" si="6"/>
        <v>0</v>
      </c>
      <c r="O25" s="91">
        <f t="shared" si="6"/>
        <v>0</v>
      </c>
      <c r="P25" s="91">
        <f t="shared" si="6"/>
        <v>0</v>
      </c>
      <c r="Q25" s="91">
        <f t="shared" si="6"/>
        <v>0</v>
      </c>
    </row>
    <row r="26" spans="1:17" ht="12.75">
      <c r="A26" s="101">
        <f>ROW()</f>
        <v>26</v>
      </c>
      <c r="C26" s="18" t="s">
        <v>64</v>
      </c>
      <c r="D26" s="130"/>
      <c r="E26" s="90">
        <f>+L6</f>
        <v>0</v>
      </c>
      <c r="F26" s="91">
        <f aca="true" t="shared" si="7" ref="F26:P26">+E26+F27</f>
        <v>0</v>
      </c>
      <c r="G26" s="91">
        <f t="shared" si="7"/>
        <v>0</v>
      </c>
      <c r="H26" s="91">
        <f t="shared" si="7"/>
        <v>0</v>
      </c>
      <c r="I26" s="91">
        <f t="shared" si="7"/>
        <v>0</v>
      </c>
      <c r="J26" s="91">
        <f t="shared" si="7"/>
        <v>0</v>
      </c>
      <c r="K26" s="90">
        <f>+J26+K27</f>
        <v>0</v>
      </c>
      <c r="L26" s="91">
        <f t="shared" si="7"/>
        <v>0</v>
      </c>
      <c r="M26" s="91">
        <f t="shared" si="7"/>
        <v>0</v>
      </c>
      <c r="N26" s="91">
        <f t="shared" si="7"/>
        <v>0</v>
      </c>
      <c r="O26" s="91">
        <f t="shared" si="7"/>
        <v>0</v>
      </c>
      <c r="P26" s="91">
        <f t="shared" si="7"/>
        <v>0</v>
      </c>
      <c r="Q26" s="91">
        <f>+P26+Q27</f>
        <v>0</v>
      </c>
    </row>
    <row r="27" spans="1:17" ht="12.75">
      <c r="A27" s="101">
        <f>ROW()</f>
        <v>27</v>
      </c>
      <c r="C27" s="89" t="s">
        <v>81</v>
      </c>
      <c r="D27" s="130"/>
      <c r="E27" s="90"/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18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</row>
    <row r="28" spans="1:11" ht="8.25" customHeight="1">
      <c r="A28" s="101">
        <f>ROW()</f>
        <v>28</v>
      </c>
      <c r="D28" s="129"/>
      <c r="E28" s="23"/>
      <c r="K28" s="23"/>
    </row>
    <row r="29" spans="1:11" ht="12.75">
      <c r="A29" s="101">
        <f>ROW()</f>
        <v>29</v>
      </c>
      <c r="C29" s="18" t="s">
        <v>18</v>
      </c>
      <c r="D29" s="131"/>
      <c r="E29" s="23"/>
      <c r="K29" s="23"/>
    </row>
    <row r="30" spans="1:17" ht="12.75">
      <c r="A30" s="101">
        <f>ROW()</f>
        <v>30</v>
      </c>
      <c r="C30" t="s">
        <v>16</v>
      </c>
      <c r="D30" s="129"/>
      <c r="E30" s="45">
        <f>+E6</f>
        <v>0</v>
      </c>
      <c r="F30" s="19">
        <f aca="true" t="shared" si="8" ref="F30:O30">+E30-F31</f>
        <v>0</v>
      </c>
      <c r="G30" s="19">
        <f t="shared" si="8"/>
        <v>0</v>
      </c>
      <c r="H30" s="19">
        <f t="shared" si="8"/>
        <v>0</v>
      </c>
      <c r="I30" s="19">
        <f t="shared" si="8"/>
        <v>0</v>
      </c>
      <c r="J30" s="19">
        <f t="shared" si="8"/>
        <v>0</v>
      </c>
      <c r="K30" s="20">
        <f>+J30-K31</f>
        <v>0</v>
      </c>
      <c r="L30" s="19">
        <f t="shared" si="8"/>
        <v>0</v>
      </c>
      <c r="M30" s="19">
        <f t="shared" si="8"/>
        <v>0</v>
      </c>
      <c r="N30" s="19">
        <f t="shared" si="8"/>
        <v>0</v>
      </c>
      <c r="O30" s="19">
        <f t="shared" si="8"/>
        <v>0</v>
      </c>
      <c r="P30" s="19"/>
      <c r="Q30" s="19"/>
    </row>
    <row r="31" spans="1:17" ht="12.75">
      <c r="A31" s="101">
        <f>ROW()</f>
        <v>31</v>
      </c>
      <c r="C31" t="s">
        <v>68</v>
      </c>
      <c r="D31" s="129"/>
      <c r="E31" s="47" t="s">
        <v>41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4">
        <v>0</v>
      </c>
      <c r="L31" s="43">
        <v>0</v>
      </c>
      <c r="M31" s="43">
        <v>0</v>
      </c>
      <c r="N31" s="43">
        <v>0</v>
      </c>
      <c r="O31" s="43">
        <f>+N30</f>
        <v>0</v>
      </c>
      <c r="P31" s="43"/>
      <c r="Q31" s="43"/>
    </row>
    <row r="32" spans="1:17" ht="12.75">
      <c r="A32" s="101">
        <f>ROW()</f>
        <v>32</v>
      </c>
      <c r="C32" t="s">
        <v>67</v>
      </c>
      <c r="D32" s="129"/>
      <c r="E32" s="48">
        <f>+M9</f>
        <v>0</v>
      </c>
      <c r="F32" s="19">
        <f aca="true" t="shared" si="9" ref="F32:Q32">+E30*$E$32</f>
        <v>0</v>
      </c>
      <c r="G32" s="19">
        <f t="shared" si="9"/>
        <v>0</v>
      </c>
      <c r="H32" s="19">
        <f t="shared" si="9"/>
        <v>0</v>
      </c>
      <c r="I32" s="19">
        <f t="shared" si="9"/>
        <v>0</v>
      </c>
      <c r="J32" s="19">
        <f>+I30*$E$32</f>
        <v>0</v>
      </c>
      <c r="K32" s="20">
        <f>+J30*$E$32</f>
        <v>0</v>
      </c>
      <c r="L32" s="19">
        <f t="shared" si="9"/>
        <v>0</v>
      </c>
      <c r="M32" s="19">
        <f t="shared" si="9"/>
        <v>0</v>
      </c>
      <c r="N32" s="19">
        <f t="shared" si="9"/>
        <v>0</v>
      </c>
      <c r="O32" s="19">
        <f t="shared" si="9"/>
        <v>0</v>
      </c>
      <c r="P32" s="19">
        <f t="shared" si="9"/>
        <v>0</v>
      </c>
      <c r="Q32" s="19">
        <f t="shared" si="9"/>
        <v>0</v>
      </c>
    </row>
    <row r="33" spans="1:17" ht="13.5" thickBot="1">
      <c r="A33" s="101">
        <f>ROW()</f>
        <v>33</v>
      </c>
      <c r="C33" t="s">
        <v>17</v>
      </c>
      <c r="D33" s="129" t="e">
        <f>IRR(E33:Q33)</f>
        <v>#NUM!</v>
      </c>
      <c r="E33" s="26">
        <f>-E30</f>
        <v>0</v>
      </c>
      <c r="F33" s="13">
        <f aca="true" t="shared" si="10" ref="F33:Q33">+F31+F32</f>
        <v>0</v>
      </c>
      <c r="G33" s="13">
        <f t="shared" si="10"/>
        <v>0</v>
      </c>
      <c r="H33" s="13">
        <f t="shared" si="10"/>
        <v>0</v>
      </c>
      <c r="I33" s="13">
        <f t="shared" si="10"/>
        <v>0</v>
      </c>
      <c r="J33" s="13">
        <f t="shared" si="10"/>
        <v>0</v>
      </c>
      <c r="K33" s="22">
        <f t="shared" si="10"/>
        <v>0</v>
      </c>
      <c r="L33" s="13">
        <f t="shared" si="10"/>
        <v>0</v>
      </c>
      <c r="M33" s="13">
        <f t="shared" si="10"/>
        <v>0</v>
      </c>
      <c r="N33" s="13">
        <f t="shared" si="10"/>
        <v>0</v>
      </c>
      <c r="O33" s="13">
        <f t="shared" si="10"/>
        <v>0</v>
      </c>
      <c r="P33" s="13">
        <f t="shared" si="10"/>
        <v>0</v>
      </c>
      <c r="Q33" s="13">
        <f t="shared" si="10"/>
        <v>0</v>
      </c>
    </row>
    <row r="34" spans="1:14" ht="9.75" customHeight="1" thickTop="1">
      <c r="A34" s="101">
        <f>ROW()</f>
        <v>34</v>
      </c>
      <c r="E34" s="23"/>
      <c r="F34" s="9"/>
      <c r="G34" s="9"/>
      <c r="H34" s="9"/>
      <c r="I34" s="9"/>
      <c r="J34" s="9"/>
      <c r="K34" s="20"/>
      <c r="L34" s="9"/>
      <c r="M34" s="9"/>
      <c r="N34" s="9"/>
    </row>
    <row r="35" spans="1:17" ht="12.75">
      <c r="A35" s="101">
        <f>ROW()</f>
        <v>35</v>
      </c>
      <c r="C35" t="s">
        <v>19</v>
      </c>
      <c r="E35" s="23"/>
      <c r="F35" s="9">
        <f aca="true" t="shared" si="11" ref="F35:Q35">+F31+F32+F22+F23</f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9">
        <f t="shared" si="11"/>
        <v>0</v>
      </c>
      <c r="K35" s="20">
        <f t="shared" si="11"/>
        <v>0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</row>
    <row r="36" spans="1:17" ht="13.5" thickBot="1">
      <c r="A36" s="101">
        <f>ROW()</f>
        <v>36</v>
      </c>
      <c r="C36" t="s">
        <v>20</v>
      </c>
      <c r="E36" s="24"/>
      <c r="F36" s="9">
        <f aca="true" t="shared" si="12" ref="F36:Q36">+F30+F21</f>
        <v>0</v>
      </c>
      <c r="G36" s="9">
        <f t="shared" si="12"/>
        <v>0</v>
      </c>
      <c r="H36" s="9">
        <f t="shared" si="12"/>
        <v>0</v>
      </c>
      <c r="I36" s="9">
        <f t="shared" si="12"/>
        <v>0</v>
      </c>
      <c r="J36" s="9">
        <f t="shared" si="12"/>
        <v>0</v>
      </c>
      <c r="K36" s="134">
        <f t="shared" si="12"/>
        <v>0</v>
      </c>
      <c r="L36" s="9">
        <f t="shared" si="12"/>
        <v>0</v>
      </c>
      <c r="M36" s="9">
        <f t="shared" si="12"/>
        <v>0</v>
      </c>
      <c r="N36" s="9">
        <f t="shared" si="12"/>
        <v>0</v>
      </c>
      <c r="O36" s="9">
        <f t="shared" si="12"/>
        <v>0</v>
      </c>
      <c r="P36" s="9">
        <f t="shared" si="12"/>
        <v>0</v>
      </c>
      <c r="Q36" s="9">
        <f t="shared" si="12"/>
        <v>0</v>
      </c>
    </row>
    <row r="37" spans="1:14" ht="12" customHeight="1" thickBot="1">
      <c r="A37" s="101">
        <f>ROW()</f>
        <v>37</v>
      </c>
      <c r="C37" s="17"/>
      <c r="D37" s="17"/>
      <c r="E37" s="17"/>
      <c r="F37" s="36"/>
      <c r="G37" s="36"/>
      <c r="H37" s="36"/>
      <c r="I37" s="36"/>
      <c r="J37" s="36"/>
      <c r="K37" s="37"/>
      <c r="L37" s="36"/>
      <c r="M37" s="17"/>
      <c r="N37" s="17"/>
    </row>
    <row r="38" spans="1:17" ht="15" customHeight="1" thickBot="1">
      <c r="A38" s="101">
        <f>ROW()</f>
        <v>38</v>
      </c>
      <c r="C38" s="49" t="s">
        <v>70</v>
      </c>
      <c r="D38" s="49"/>
      <c r="E38" s="50"/>
      <c r="F38" s="50"/>
      <c r="G38" s="50"/>
      <c r="H38" s="50"/>
      <c r="I38" s="50"/>
      <c r="J38" s="50"/>
      <c r="K38" s="177"/>
      <c r="L38" s="52"/>
      <c r="M38" s="50"/>
      <c r="N38" s="50"/>
      <c r="O38" s="50"/>
      <c r="P38" s="50"/>
      <c r="Q38" s="50"/>
    </row>
    <row r="39" spans="1:17" ht="16.5" customHeight="1">
      <c r="A39" s="101">
        <f>ROW()</f>
        <v>39</v>
      </c>
      <c r="C39" s="1" t="s">
        <v>42</v>
      </c>
      <c r="D39" s="106" t="s">
        <v>47</v>
      </c>
      <c r="E39" s="97" t="s">
        <v>28</v>
      </c>
      <c r="F39" s="98" t="s">
        <v>21</v>
      </c>
      <c r="G39" s="98" t="s">
        <v>22</v>
      </c>
      <c r="H39" s="98" t="s">
        <v>23</v>
      </c>
      <c r="I39" s="98" t="s">
        <v>24</v>
      </c>
      <c r="J39" s="98" t="s">
        <v>25</v>
      </c>
      <c r="K39" s="97" t="s">
        <v>14</v>
      </c>
      <c r="L39" s="98" t="s">
        <v>98</v>
      </c>
      <c r="M39" s="98" t="s">
        <v>99</v>
      </c>
      <c r="N39" s="98" t="s">
        <v>100</v>
      </c>
      <c r="O39" s="98" t="s">
        <v>101</v>
      </c>
      <c r="P39" s="98" t="s">
        <v>102</v>
      </c>
      <c r="Q39" s="98" t="s">
        <v>103</v>
      </c>
    </row>
    <row r="40" spans="1:17" ht="13.5" thickBot="1">
      <c r="A40" s="101">
        <f>ROW()</f>
        <v>40</v>
      </c>
      <c r="D40" s="107" t="s">
        <v>48</v>
      </c>
      <c r="E40" s="102">
        <v>2011</v>
      </c>
      <c r="F40" s="100">
        <f>+E40+1</f>
        <v>2012</v>
      </c>
      <c r="G40" s="100">
        <f aca="true" t="shared" si="13" ref="G40:M40">+F40+1</f>
        <v>2013</v>
      </c>
      <c r="H40" s="100">
        <f t="shared" si="13"/>
        <v>2014</v>
      </c>
      <c r="I40" s="100">
        <f t="shared" si="13"/>
        <v>2015</v>
      </c>
      <c r="J40" s="100">
        <f>+I40+1</f>
        <v>2016</v>
      </c>
      <c r="K40" s="99">
        <f>+J40+1</f>
        <v>2017</v>
      </c>
      <c r="L40" s="100">
        <f t="shared" si="13"/>
        <v>2018</v>
      </c>
      <c r="M40" s="100">
        <f t="shared" si="13"/>
        <v>2019</v>
      </c>
      <c r="N40" s="100">
        <f>+M40+1</f>
        <v>2020</v>
      </c>
      <c r="O40" s="100">
        <f>+N40+1</f>
        <v>2021</v>
      </c>
      <c r="P40" s="100">
        <f>+O40+1</f>
        <v>2022</v>
      </c>
      <c r="Q40" s="100">
        <f>+P40+1</f>
        <v>2023</v>
      </c>
    </row>
    <row r="41" spans="1:17" ht="12.75">
      <c r="A41" s="101">
        <f>ROW()</f>
        <v>41</v>
      </c>
      <c r="C41" t="s">
        <v>29</v>
      </c>
      <c r="D41" s="151">
        <v>0</v>
      </c>
      <c r="E41" s="156">
        <v>0</v>
      </c>
      <c r="F41" s="160">
        <f>+E41*(1+$D$41)</f>
        <v>0</v>
      </c>
      <c r="G41" s="160">
        <f aca="true" t="shared" si="14" ref="G41:Q41">+F41*(1+$D$41)</f>
        <v>0</v>
      </c>
      <c r="H41" s="160">
        <f t="shared" si="14"/>
        <v>0</v>
      </c>
      <c r="I41" s="160">
        <f t="shared" si="14"/>
        <v>0</v>
      </c>
      <c r="J41" s="160">
        <f t="shared" si="14"/>
        <v>0</v>
      </c>
      <c r="K41" s="159">
        <f t="shared" si="14"/>
        <v>0</v>
      </c>
      <c r="L41" s="161">
        <f t="shared" si="14"/>
        <v>0</v>
      </c>
      <c r="M41" s="161">
        <f t="shared" si="14"/>
        <v>0</v>
      </c>
      <c r="N41" s="161">
        <f t="shared" si="14"/>
        <v>0</v>
      </c>
      <c r="O41" s="161">
        <f t="shared" si="14"/>
        <v>0</v>
      </c>
      <c r="P41" s="161">
        <f t="shared" si="14"/>
        <v>0</v>
      </c>
      <c r="Q41" s="161">
        <f t="shared" si="14"/>
        <v>0</v>
      </c>
    </row>
    <row r="42" spans="1:17" ht="12.75">
      <c r="A42" s="101">
        <f>ROW()</f>
        <v>42</v>
      </c>
      <c r="C42" t="s">
        <v>43</v>
      </c>
      <c r="D42" s="151" t="e">
        <f>-E42/E41</f>
        <v>#DIV/0!</v>
      </c>
      <c r="E42" s="157">
        <v>0</v>
      </c>
      <c r="F42" s="160" t="e">
        <f>-$D$42*F41</f>
        <v>#DIV/0!</v>
      </c>
      <c r="G42" s="160" t="e">
        <f aca="true" t="shared" si="15" ref="G42:Q42">-$D$42*G41</f>
        <v>#DIV/0!</v>
      </c>
      <c r="H42" s="160" t="e">
        <f t="shared" si="15"/>
        <v>#DIV/0!</v>
      </c>
      <c r="I42" s="160" t="e">
        <f t="shared" si="15"/>
        <v>#DIV/0!</v>
      </c>
      <c r="J42" s="160" t="e">
        <f t="shared" si="15"/>
        <v>#DIV/0!</v>
      </c>
      <c r="K42" s="159" t="e">
        <f t="shared" si="15"/>
        <v>#DIV/0!</v>
      </c>
      <c r="L42" s="161" t="e">
        <f t="shared" si="15"/>
        <v>#DIV/0!</v>
      </c>
      <c r="M42" s="161" t="e">
        <f t="shared" si="15"/>
        <v>#DIV/0!</v>
      </c>
      <c r="N42" s="161" t="e">
        <f t="shared" si="15"/>
        <v>#DIV/0!</v>
      </c>
      <c r="O42" s="161" t="e">
        <f t="shared" si="15"/>
        <v>#DIV/0!</v>
      </c>
      <c r="P42" s="161" t="e">
        <f t="shared" si="15"/>
        <v>#DIV/0!</v>
      </c>
      <c r="Q42" s="161" t="e">
        <f t="shared" si="15"/>
        <v>#DIV/0!</v>
      </c>
    </row>
    <row r="43" spans="1:17" ht="12.75">
      <c r="A43" s="101">
        <f>ROW()</f>
        <v>43</v>
      </c>
      <c r="C43" t="s">
        <v>30</v>
      </c>
      <c r="D43" s="151">
        <v>0</v>
      </c>
      <c r="E43" s="158">
        <v>0</v>
      </c>
      <c r="F43" s="160">
        <f>-$D$43*F41</f>
        <v>0</v>
      </c>
      <c r="G43" s="160">
        <f aca="true" t="shared" si="16" ref="G43:Q43">-$D$43*G41</f>
        <v>0</v>
      </c>
      <c r="H43" s="160">
        <f t="shared" si="16"/>
        <v>0</v>
      </c>
      <c r="I43" s="160">
        <f t="shared" si="16"/>
        <v>0</v>
      </c>
      <c r="J43" s="160">
        <f t="shared" si="16"/>
        <v>0</v>
      </c>
      <c r="K43" s="159">
        <f t="shared" si="16"/>
        <v>0</v>
      </c>
      <c r="L43" s="161">
        <f t="shared" si="16"/>
        <v>0</v>
      </c>
      <c r="M43" s="161">
        <f t="shared" si="16"/>
        <v>0</v>
      </c>
      <c r="N43" s="161">
        <f t="shared" si="16"/>
        <v>0</v>
      </c>
      <c r="O43" s="161">
        <f t="shared" si="16"/>
        <v>0</v>
      </c>
      <c r="P43" s="161">
        <f t="shared" si="16"/>
        <v>0</v>
      </c>
      <c r="Q43" s="161">
        <f t="shared" si="16"/>
        <v>0</v>
      </c>
    </row>
    <row r="44" spans="1:17" ht="12.75">
      <c r="A44" s="101">
        <f>ROW()</f>
        <v>44</v>
      </c>
      <c r="C44" t="s">
        <v>31</v>
      </c>
      <c r="E44" s="156">
        <f aca="true" t="shared" si="17" ref="E44:K44">SUM(E41:E43)</f>
        <v>0</v>
      </c>
      <c r="F44" s="162" t="e">
        <f t="shared" si="17"/>
        <v>#DIV/0!</v>
      </c>
      <c r="G44" s="163" t="e">
        <f t="shared" si="17"/>
        <v>#DIV/0!</v>
      </c>
      <c r="H44" s="163" t="e">
        <f t="shared" si="17"/>
        <v>#DIV/0!</v>
      </c>
      <c r="I44" s="163" t="e">
        <f t="shared" si="17"/>
        <v>#DIV/0!</v>
      </c>
      <c r="J44" s="163" t="e">
        <f t="shared" si="17"/>
        <v>#DIV/0!</v>
      </c>
      <c r="K44" s="164" t="e">
        <f t="shared" si="17"/>
        <v>#DIV/0!</v>
      </c>
      <c r="L44" s="163" t="e">
        <f aca="true" t="shared" si="18" ref="L44:Q44">SUM(L41:L43)</f>
        <v>#DIV/0!</v>
      </c>
      <c r="M44" s="163" t="e">
        <f t="shared" si="18"/>
        <v>#DIV/0!</v>
      </c>
      <c r="N44" s="163" t="e">
        <f t="shared" si="18"/>
        <v>#DIV/0!</v>
      </c>
      <c r="O44" s="163" t="e">
        <f t="shared" si="18"/>
        <v>#DIV/0!</v>
      </c>
      <c r="P44" s="163" t="e">
        <f t="shared" si="18"/>
        <v>#DIV/0!</v>
      </c>
      <c r="Q44" s="163" t="e">
        <f t="shared" si="18"/>
        <v>#DIV/0!</v>
      </c>
    </row>
    <row r="45" spans="1:17" ht="12.75">
      <c r="A45" s="101">
        <f>ROW()</f>
        <v>45</v>
      </c>
      <c r="C45" t="s">
        <v>26</v>
      </c>
      <c r="D45" s="41" t="e">
        <f>-E45/E41</f>
        <v>#DIV/0!</v>
      </c>
      <c r="E45" s="157">
        <v>0</v>
      </c>
      <c r="F45" s="165" t="e">
        <f>-$D$45*F41</f>
        <v>#DIV/0!</v>
      </c>
      <c r="G45" s="165" t="e">
        <f aca="true" t="shared" si="19" ref="G45:Q45">-$D$45*G41</f>
        <v>#DIV/0!</v>
      </c>
      <c r="H45" s="165" t="e">
        <f t="shared" si="19"/>
        <v>#DIV/0!</v>
      </c>
      <c r="I45" s="165" t="e">
        <f t="shared" si="19"/>
        <v>#DIV/0!</v>
      </c>
      <c r="J45" s="165" t="e">
        <f t="shared" si="19"/>
        <v>#DIV/0!</v>
      </c>
      <c r="K45" s="159" t="e">
        <f t="shared" si="19"/>
        <v>#DIV/0!</v>
      </c>
      <c r="L45" s="165" t="e">
        <f t="shared" si="19"/>
        <v>#DIV/0!</v>
      </c>
      <c r="M45" s="165" t="e">
        <f t="shared" si="19"/>
        <v>#DIV/0!</v>
      </c>
      <c r="N45" s="165" t="e">
        <f t="shared" si="19"/>
        <v>#DIV/0!</v>
      </c>
      <c r="O45" s="165" t="e">
        <f t="shared" si="19"/>
        <v>#DIV/0!</v>
      </c>
      <c r="P45" s="165" t="e">
        <f t="shared" si="19"/>
        <v>#DIV/0!</v>
      </c>
      <c r="Q45" s="165" t="e">
        <f t="shared" si="19"/>
        <v>#DIV/0!</v>
      </c>
    </row>
    <row r="46" spans="1:17" ht="12.75">
      <c r="A46" s="101">
        <f>ROW()</f>
        <v>46</v>
      </c>
      <c r="C46" t="s">
        <v>71</v>
      </c>
      <c r="D46" s="105">
        <v>7</v>
      </c>
      <c r="E46" s="174"/>
      <c r="F46" s="166">
        <f>-$E$15/$D$46</f>
        <v>0</v>
      </c>
      <c r="G46" s="167">
        <f>-$E$15/$D$46</f>
        <v>0</v>
      </c>
      <c r="H46" s="167">
        <f>-$E$15/$D$46</f>
        <v>0</v>
      </c>
      <c r="I46" s="167">
        <f>-$E$15/$D$46</f>
        <v>0</v>
      </c>
      <c r="J46" s="167">
        <f>-$E$15/$D$46</f>
        <v>0</v>
      </c>
      <c r="K46" s="168">
        <f>+J46</f>
        <v>0</v>
      </c>
      <c r="L46" s="167"/>
      <c r="M46" s="167"/>
      <c r="N46" s="167"/>
      <c r="O46" s="167"/>
      <c r="P46" s="167"/>
      <c r="Q46" s="167"/>
    </row>
    <row r="47" spans="1:17" ht="12.75">
      <c r="A47" s="101">
        <f>ROW()</f>
        <v>47</v>
      </c>
      <c r="C47" t="s">
        <v>27</v>
      </c>
      <c r="E47" s="156">
        <f>SUM(E44:E46)</f>
        <v>0</v>
      </c>
      <c r="F47" s="165" t="e">
        <f>SUM(F44:F46)</f>
        <v>#DIV/0!</v>
      </c>
      <c r="G47" s="165" t="e">
        <f aca="true" t="shared" si="20" ref="G47:Q47">SUM(G44:G46)</f>
        <v>#DIV/0!</v>
      </c>
      <c r="H47" s="165" t="e">
        <f t="shared" si="20"/>
        <v>#DIV/0!</v>
      </c>
      <c r="I47" s="165" t="e">
        <f t="shared" si="20"/>
        <v>#DIV/0!</v>
      </c>
      <c r="J47" s="165" t="e">
        <f t="shared" si="20"/>
        <v>#DIV/0!</v>
      </c>
      <c r="K47" s="159" t="e">
        <f t="shared" si="20"/>
        <v>#DIV/0!</v>
      </c>
      <c r="L47" s="165" t="e">
        <f t="shared" si="20"/>
        <v>#DIV/0!</v>
      </c>
      <c r="M47" s="165" t="e">
        <f t="shared" si="20"/>
        <v>#DIV/0!</v>
      </c>
      <c r="N47" s="165" t="e">
        <f t="shared" si="20"/>
        <v>#DIV/0!</v>
      </c>
      <c r="O47" s="165" t="e">
        <f t="shared" si="20"/>
        <v>#DIV/0!</v>
      </c>
      <c r="P47" s="165" t="e">
        <f t="shared" si="20"/>
        <v>#DIV/0!</v>
      </c>
      <c r="Q47" s="165" t="e">
        <f t="shared" si="20"/>
        <v>#DIV/0!</v>
      </c>
    </row>
    <row r="48" spans="1:18" ht="12.75">
      <c r="A48" s="101">
        <f>ROW()</f>
        <v>48</v>
      </c>
      <c r="C48" t="s">
        <v>82</v>
      </c>
      <c r="E48" s="174"/>
      <c r="F48" s="166">
        <f>-F23-F32</f>
        <v>0</v>
      </c>
      <c r="G48" s="167">
        <f aca="true" t="shared" si="21" ref="G48:Q48">-G23-G32</f>
        <v>0</v>
      </c>
      <c r="H48" s="167">
        <f t="shared" si="21"/>
        <v>0</v>
      </c>
      <c r="I48" s="167">
        <f t="shared" si="21"/>
        <v>0</v>
      </c>
      <c r="J48" s="167">
        <f t="shared" si="21"/>
        <v>0</v>
      </c>
      <c r="K48" s="168">
        <f t="shared" si="21"/>
        <v>0</v>
      </c>
      <c r="L48" s="167">
        <f t="shared" si="21"/>
        <v>0</v>
      </c>
      <c r="M48" s="167">
        <f t="shared" si="21"/>
        <v>0</v>
      </c>
      <c r="N48" s="167">
        <f t="shared" si="21"/>
        <v>0</v>
      </c>
      <c r="O48" s="167">
        <f t="shared" si="21"/>
        <v>0</v>
      </c>
      <c r="P48" s="167">
        <f t="shared" si="21"/>
        <v>0</v>
      </c>
      <c r="Q48" s="167">
        <f t="shared" si="21"/>
        <v>0</v>
      </c>
      <c r="R48" s="135"/>
    </row>
    <row r="49" spans="1:18" ht="12.75">
      <c r="A49" s="101">
        <f>ROW()</f>
        <v>49</v>
      </c>
      <c r="C49" t="s">
        <v>83</v>
      </c>
      <c r="E49" s="175">
        <f>+E47+E48</f>
        <v>0</v>
      </c>
      <c r="F49" s="165" t="e">
        <f>+F47+F48</f>
        <v>#DIV/0!</v>
      </c>
      <c r="G49" s="165" t="e">
        <f>+G47+G48</f>
        <v>#DIV/0!</v>
      </c>
      <c r="H49" s="165" t="e">
        <f>+H47+H48</f>
        <v>#DIV/0!</v>
      </c>
      <c r="I49" s="165" t="e">
        <f>+I47+I48</f>
        <v>#DIV/0!</v>
      </c>
      <c r="J49" s="165" t="e">
        <f>+J47+J48</f>
        <v>#DIV/0!</v>
      </c>
      <c r="K49" s="159" t="e">
        <f aca="true" t="shared" si="22" ref="K49:Q49">+K47+K48</f>
        <v>#DIV/0!</v>
      </c>
      <c r="L49" s="165" t="e">
        <f t="shared" si="22"/>
        <v>#DIV/0!</v>
      </c>
      <c r="M49" s="165" t="e">
        <f t="shared" si="22"/>
        <v>#DIV/0!</v>
      </c>
      <c r="N49" s="165" t="e">
        <f t="shared" si="22"/>
        <v>#DIV/0!</v>
      </c>
      <c r="O49" s="165" t="e">
        <f t="shared" si="22"/>
        <v>#DIV/0!</v>
      </c>
      <c r="P49" s="165" t="e">
        <f t="shared" si="22"/>
        <v>#DIV/0!</v>
      </c>
      <c r="Q49" s="165" t="e">
        <f t="shared" si="22"/>
        <v>#DIV/0!</v>
      </c>
      <c r="R49" s="135"/>
    </row>
    <row r="50" spans="1:17" ht="12.75">
      <c r="A50" s="101">
        <f>ROW()</f>
        <v>50</v>
      </c>
      <c r="C50" t="s">
        <v>51</v>
      </c>
      <c r="D50" s="146">
        <f>+J15</f>
        <v>0</v>
      </c>
      <c r="E50" s="157"/>
      <c r="F50" s="161" t="e">
        <f aca="true" t="shared" si="23" ref="F50:O50">-$D$50*F49</f>
        <v>#DIV/0!</v>
      </c>
      <c r="G50" s="161" t="e">
        <f t="shared" si="23"/>
        <v>#DIV/0!</v>
      </c>
      <c r="H50" s="161" t="e">
        <f t="shared" si="23"/>
        <v>#DIV/0!</v>
      </c>
      <c r="I50" s="161" t="e">
        <f t="shared" si="23"/>
        <v>#DIV/0!</v>
      </c>
      <c r="J50" s="161" t="e">
        <f t="shared" si="23"/>
        <v>#DIV/0!</v>
      </c>
      <c r="K50" s="159" t="e">
        <f t="shared" si="23"/>
        <v>#DIV/0!</v>
      </c>
      <c r="L50" s="161" t="e">
        <f t="shared" si="23"/>
        <v>#DIV/0!</v>
      </c>
      <c r="M50" s="161" t="e">
        <f t="shared" si="23"/>
        <v>#DIV/0!</v>
      </c>
      <c r="N50" s="161" t="e">
        <f t="shared" si="23"/>
        <v>#DIV/0!</v>
      </c>
      <c r="O50" s="161" t="e">
        <f t="shared" si="23"/>
        <v>#DIV/0!</v>
      </c>
      <c r="P50" s="161" t="e">
        <f>-$D$50*P47</f>
        <v>#DIV/0!</v>
      </c>
      <c r="Q50" s="161" t="e">
        <f>-$D$50*Q47</f>
        <v>#DIV/0!</v>
      </c>
    </row>
    <row r="51" spans="1:17" ht="12.75">
      <c r="A51" s="101"/>
      <c r="C51" t="s">
        <v>96</v>
      </c>
      <c r="D51" s="42"/>
      <c r="E51" s="157"/>
      <c r="F51" s="161">
        <f>-F48</f>
        <v>0</v>
      </c>
      <c r="G51" s="161">
        <f aca="true" t="shared" si="24" ref="G51:Q51">-G48</f>
        <v>0</v>
      </c>
      <c r="H51" s="161">
        <f t="shared" si="24"/>
        <v>0</v>
      </c>
      <c r="I51" s="161">
        <f t="shared" si="24"/>
        <v>0</v>
      </c>
      <c r="J51" s="161">
        <f t="shared" si="24"/>
        <v>0</v>
      </c>
      <c r="K51" s="159">
        <f t="shared" si="24"/>
        <v>0</v>
      </c>
      <c r="L51" s="161">
        <f t="shared" si="24"/>
        <v>0</v>
      </c>
      <c r="M51" s="161">
        <f t="shared" si="24"/>
        <v>0</v>
      </c>
      <c r="N51" s="161">
        <f t="shared" si="24"/>
        <v>0</v>
      </c>
      <c r="O51" s="161">
        <f t="shared" si="24"/>
        <v>0</v>
      </c>
      <c r="P51" s="161">
        <f t="shared" si="24"/>
        <v>0</v>
      </c>
      <c r="Q51" s="161">
        <f t="shared" si="24"/>
        <v>0</v>
      </c>
    </row>
    <row r="52" spans="1:17" ht="12.75">
      <c r="A52" s="101">
        <f>ROW()</f>
        <v>52</v>
      </c>
      <c r="C52" t="s">
        <v>72</v>
      </c>
      <c r="D52" s="42"/>
      <c r="E52" s="175">
        <f>-E45</f>
        <v>0</v>
      </c>
      <c r="F52" s="161" t="e">
        <f>-F45-F46</f>
        <v>#DIV/0!</v>
      </c>
      <c r="G52" s="161" t="e">
        <f aca="true" t="shared" si="25" ref="G52:Q52">-G45-G46</f>
        <v>#DIV/0!</v>
      </c>
      <c r="H52" s="161" t="e">
        <f t="shared" si="25"/>
        <v>#DIV/0!</v>
      </c>
      <c r="I52" s="161" t="e">
        <f t="shared" si="25"/>
        <v>#DIV/0!</v>
      </c>
      <c r="J52" s="161" t="e">
        <f t="shared" si="25"/>
        <v>#DIV/0!</v>
      </c>
      <c r="K52" s="159" t="e">
        <f t="shared" si="25"/>
        <v>#DIV/0!</v>
      </c>
      <c r="L52" s="161" t="e">
        <f t="shared" si="25"/>
        <v>#DIV/0!</v>
      </c>
      <c r="M52" s="161" t="e">
        <f t="shared" si="25"/>
        <v>#DIV/0!</v>
      </c>
      <c r="N52" s="161" t="e">
        <f t="shared" si="25"/>
        <v>#DIV/0!</v>
      </c>
      <c r="O52" s="161" t="e">
        <f t="shared" si="25"/>
        <v>#DIV/0!</v>
      </c>
      <c r="P52" s="161" t="e">
        <f t="shared" si="25"/>
        <v>#DIV/0!</v>
      </c>
      <c r="Q52" s="161" t="e">
        <f t="shared" si="25"/>
        <v>#DIV/0!</v>
      </c>
    </row>
    <row r="53" spans="1:17" ht="12.75">
      <c r="A53" s="101">
        <f>ROW()</f>
        <v>53</v>
      </c>
      <c r="C53" t="s">
        <v>52</v>
      </c>
      <c r="D53" s="41">
        <v>0</v>
      </c>
      <c r="E53" s="157">
        <v>0</v>
      </c>
      <c r="F53" s="161">
        <f>-$D$53*F41</f>
        <v>0</v>
      </c>
      <c r="G53" s="161">
        <f aca="true" t="shared" si="26" ref="G53:M53">-$D$53*G41</f>
        <v>0</v>
      </c>
      <c r="H53" s="161">
        <f t="shared" si="26"/>
        <v>0</v>
      </c>
      <c r="I53" s="161">
        <f t="shared" si="26"/>
        <v>0</v>
      </c>
      <c r="J53" s="161">
        <f t="shared" si="26"/>
        <v>0</v>
      </c>
      <c r="K53" s="159">
        <f t="shared" si="26"/>
        <v>0</v>
      </c>
      <c r="L53" s="161">
        <f t="shared" si="26"/>
        <v>0</v>
      </c>
      <c r="M53" s="161">
        <f t="shared" si="26"/>
        <v>0</v>
      </c>
      <c r="N53" s="161">
        <f>-$D$53*N41</f>
        <v>0</v>
      </c>
      <c r="O53" s="161">
        <f>-$D$53*O41</f>
        <v>0</v>
      </c>
      <c r="P53" s="161">
        <f>-$D$53*P41</f>
        <v>0</v>
      </c>
      <c r="Q53" s="161">
        <f>-$D$53*Q41</f>
        <v>0</v>
      </c>
    </row>
    <row r="54" spans="1:17" ht="12.75">
      <c r="A54" s="101">
        <f>ROW()</f>
        <v>54</v>
      </c>
      <c r="C54" t="s">
        <v>53</v>
      </c>
      <c r="D54" s="41" t="e">
        <f>-E54/E41</f>
        <v>#DIV/0!</v>
      </c>
      <c r="E54" s="157">
        <v>0</v>
      </c>
      <c r="F54" s="169" t="e">
        <f>-$D$54*F41</f>
        <v>#DIV/0!</v>
      </c>
      <c r="G54" s="169" t="e">
        <f aca="true" t="shared" si="27" ref="G54:Q54">-$D$54*G41</f>
        <v>#DIV/0!</v>
      </c>
      <c r="H54" s="169" t="e">
        <f t="shared" si="27"/>
        <v>#DIV/0!</v>
      </c>
      <c r="I54" s="169" t="e">
        <f t="shared" si="27"/>
        <v>#DIV/0!</v>
      </c>
      <c r="J54" s="169" t="e">
        <f t="shared" si="27"/>
        <v>#DIV/0!</v>
      </c>
      <c r="K54" s="159" t="e">
        <f t="shared" si="27"/>
        <v>#DIV/0!</v>
      </c>
      <c r="L54" s="161" t="e">
        <f t="shared" si="27"/>
        <v>#DIV/0!</v>
      </c>
      <c r="M54" s="161" t="e">
        <f t="shared" si="27"/>
        <v>#DIV/0!</v>
      </c>
      <c r="N54" s="161" t="e">
        <f t="shared" si="27"/>
        <v>#DIV/0!</v>
      </c>
      <c r="O54" s="161" t="e">
        <f t="shared" si="27"/>
        <v>#DIV/0!</v>
      </c>
      <c r="P54" s="161" t="e">
        <f t="shared" si="27"/>
        <v>#DIV/0!</v>
      </c>
      <c r="Q54" s="161" t="e">
        <f t="shared" si="27"/>
        <v>#DIV/0!</v>
      </c>
    </row>
    <row r="55" spans="1:17" ht="13.5" thickBot="1">
      <c r="A55" s="101">
        <f>ROW()</f>
        <v>55</v>
      </c>
      <c r="C55" t="s">
        <v>85</v>
      </c>
      <c r="E55" s="176">
        <f>SUM(E49:E54)</f>
        <v>0</v>
      </c>
      <c r="F55" s="170" t="e">
        <f>SUM(F49:F54)</f>
        <v>#DIV/0!</v>
      </c>
      <c r="G55" s="170" t="e">
        <f aca="true" t="shared" si="28" ref="G55:Q55">SUM(G49:G54)</f>
        <v>#DIV/0!</v>
      </c>
      <c r="H55" s="170" t="e">
        <f t="shared" si="28"/>
        <v>#DIV/0!</v>
      </c>
      <c r="I55" s="170" t="e">
        <f t="shared" si="28"/>
        <v>#DIV/0!</v>
      </c>
      <c r="J55" s="170" t="e">
        <f t="shared" si="28"/>
        <v>#DIV/0!</v>
      </c>
      <c r="K55" s="171" t="e">
        <f t="shared" si="28"/>
        <v>#DIV/0!</v>
      </c>
      <c r="L55" s="170" t="e">
        <f t="shared" si="28"/>
        <v>#DIV/0!</v>
      </c>
      <c r="M55" s="170" t="e">
        <f t="shared" si="28"/>
        <v>#DIV/0!</v>
      </c>
      <c r="N55" s="170" t="e">
        <f t="shared" si="28"/>
        <v>#DIV/0!</v>
      </c>
      <c r="O55" s="170" t="e">
        <f t="shared" si="28"/>
        <v>#DIV/0!</v>
      </c>
      <c r="P55" s="170" t="e">
        <f t="shared" si="28"/>
        <v>#DIV/0!</v>
      </c>
      <c r="Q55" s="170" t="e">
        <f t="shared" si="28"/>
        <v>#DIV/0!</v>
      </c>
    </row>
    <row r="56" spans="1:17" ht="7.5" customHeight="1" thickTop="1">
      <c r="A56" s="101">
        <f>ROW()</f>
        <v>56</v>
      </c>
      <c r="E56" s="156"/>
      <c r="F56" s="165"/>
      <c r="G56" s="165"/>
      <c r="H56" s="165"/>
      <c r="I56" s="165"/>
      <c r="J56" s="165"/>
      <c r="K56" s="159"/>
      <c r="L56" s="165"/>
      <c r="M56" s="165"/>
      <c r="N56" s="165"/>
      <c r="O56" s="165"/>
      <c r="P56" s="165"/>
      <c r="Q56" s="165"/>
    </row>
    <row r="57" spans="1:17" ht="12.75">
      <c r="A57" s="101">
        <f>ROW()</f>
        <v>57</v>
      </c>
      <c r="C57" t="s">
        <v>84</v>
      </c>
      <c r="E57" s="156"/>
      <c r="F57" s="165">
        <f>-F35</f>
        <v>0</v>
      </c>
      <c r="G57" s="165">
        <f aca="true" t="shared" si="29" ref="G57:M57">-G35</f>
        <v>0</v>
      </c>
      <c r="H57" s="165">
        <f t="shared" si="29"/>
        <v>0</v>
      </c>
      <c r="I57" s="165">
        <f t="shared" si="29"/>
        <v>0</v>
      </c>
      <c r="J57" s="165">
        <f t="shared" si="29"/>
        <v>0</v>
      </c>
      <c r="K57" s="159">
        <f t="shared" si="29"/>
        <v>0</v>
      </c>
      <c r="L57" s="165">
        <f t="shared" si="29"/>
        <v>0</v>
      </c>
      <c r="M57" s="165">
        <f t="shared" si="29"/>
        <v>0</v>
      </c>
      <c r="N57" s="165">
        <f>-N35</f>
        <v>0</v>
      </c>
      <c r="O57" s="165">
        <f>-O35</f>
        <v>0</v>
      </c>
      <c r="P57" s="165">
        <f>-P35</f>
        <v>0</v>
      </c>
      <c r="Q57" s="165">
        <f>-Q35</f>
        <v>0</v>
      </c>
    </row>
    <row r="58" spans="1:17" ht="13.5" thickBot="1">
      <c r="A58" s="101">
        <f>ROW()</f>
        <v>58</v>
      </c>
      <c r="C58" t="s">
        <v>32</v>
      </c>
      <c r="E58" s="156"/>
      <c r="F58" s="172" t="e">
        <f>+F55+F57</f>
        <v>#DIV/0!</v>
      </c>
      <c r="G58" s="172" t="e">
        <f aca="true" t="shared" si="30" ref="G58:Q58">+G55+G57</f>
        <v>#DIV/0!</v>
      </c>
      <c r="H58" s="172" t="e">
        <f t="shared" si="30"/>
        <v>#DIV/0!</v>
      </c>
      <c r="I58" s="172" t="e">
        <f t="shared" si="30"/>
        <v>#DIV/0!</v>
      </c>
      <c r="J58" s="172" t="e">
        <f t="shared" si="30"/>
        <v>#DIV/0!</v>
      </c>
      <c r="K58" s="173" t="e">
        <f t="shared" si="30"/>
        <v>#DIV/0!</v>
      </c>
      <c r="L58" s="172" t="e">
        <f t="shared" si="30"/>
        <v>#DIV/0!</v>
      </c>
      <c r="M58" s="172" t="e">
        <f t="shared" si="30"/>
        <v>#DIV/0!</v>
      </c>
      <c r="N58" s="172" t="e">
        <f t="shared" si="30"/>
        <v>#DIV/0!</v>
      </c>
      <c r="O58" s="172" t="e">
        <f t="shared" si="30"/>
        <v>#DIV/0!</v>
      </c>
      <c r="P58" s="172" t="e">
        <f t="shared" si="30"/>
        <v>#DIV/0!</v>
      </c>
      <c r="Q58" s="172" t="e">
        <f t="shared" si="30"/>
        <v>#DIV/0!</v>
      </c>
    </row>
    <row r="59" spans="1:11" ht="9" customHeight="1" thickTop="1">
      <c r="A59" s="101">
        <f>ROW()</f>
        <v>59</v>
      </c>
      <c r="E59" s="156"/>
      <c r="K59" s="23"/>
    </row>
    <row r="60" spans="1:11" ht="13.5" thickBot="1">
      <c r="A60" s="101">
        <f>ROW()</f>
        <v>60</v>
      </c>
      <c r="C60" s="136" t="s">
        <v>33</v>
      </c>
      <c r="D60" s="18"/>
      <c r="E60" s="156"/>
      <c r="K60" s="23"/>
    </row>
    <row r="61" spans="1:11" ht="12.75">
      <c r="A61" s="101">
        <f>ROW()</f>
        <v>61</v>
      </c>
      <c r="C61" t="s">
        <v>80</v>
      </c>
      <c r="D61" s="108" t="s">
        <v>56</v>
      </c>
      <c r="E61" s="71" t="e">
        <f>+J9</f>
        <v>#DIV/0!</v>
      </c>
      <c r="K61" s="25" t="e">
        <f>+E61*K44</f>
        <v>#DIV/0!</v>
      </c>
    </row>
    <row r="62" spans="1:11" ht="17.25" customHeight="1" thickBot="1">
      <c r="A62" s="101">
        <f>ROW()</f>
        <v>62</v>
      </c>
      <c r="C62" t="s">
        <v>54</v>
      </c>
      <c r="D62" s="137">
        <v>0</v>
      </c>
      <c r="E62" s="103" t="e">
        <f>+I9</f>
        <v>#DIV/0!</v>
      </c>
      <c r="K62" s="20" t="e">
        <f>+L55/($E$62-$D$62)</f>
        <v>#DIV/0!</v>
      </c>
    </row>
    <row r="63" spans="1:11" ht="16.5" customHeight="1" thickBot="1">
      <c r="A63" s="101">
        <f>ROW()</f>
        <v>63</v>
      </c>
      <c r="C63" s="18" t="s">
        <v>55</v>
      </c>
      <c r="E63" s="23"/>
      <c r="K63" s="55" t="e">
        <f>+(K61+K62)/2</f>
        <v>#DIV/0!</v>
      </c>
    </row>
    <row r="64" spans="1:11" ht="14.25" thickBot="1" thickTop="1">
      <c r="A64" s="101">
        <f>ROW()</f>
        <v>64</v>
      </c>
      <c r="C64" t="s">
        <v>34</v>
      </c>
      <c r="E64" s="23"/>
      <c r="K64" s="28">
        <f>+K21+K30</f>
        <v>0</v>
      </c>
    </row>
    <row r="65" spans="1:11" ht="12.75">
      <c r="A65" s="101">
        <f>ROW()</f>
        <v>65</v>
      </c>
      <c r="C65" t="s">
        <v>35</v>
      </c>
      <c r="E65" s="25"/>
      <c r="K65" s="25" t="e">
        <f>+K63-K64</f>
        <v>#DIV/0!</v>
      </c>
    </row>
    <row r="66" spans="1:11" ht="13.5" customHeight="1">
      <c r="A66" s="101">
        <f>ROW()</f>
        <v>66</v>
      </c>
      <c r="E66" s="23"/>
      <c r="K66" s="23"/>
    </row>
    <row r="67" spans="1:11" ht="13.5" thickBot="1">
      <c r="A67" s="101">
        <f>ROW()</f>
        <v>67</v>
      </c>
      <c r="C67" t="s">
        <v>32</v>
      </c>
      <c r="E67" s="57">
        <f>-E8</f>
        <v>0</v>
      </c>
      <c r="F67" s="56" t="e">
        <f>+F58+F63-F64</f>
        <v>#DIV/0!</v>
      </c>
      <c r="G67" s="56" t="e">
        <f>+G58+G63-G64</f>
        <v>#DIV/0!</v>
      </c>
      <c r="H67" s="56" t="e">
        <f>+H58+H63-H64</f>
        <v>#DIV/0!</v>
      </c>
      <c r="I67" s="56" t="e">
        <f>+I58+I63-I64</f>
        <v>#DIV/0!</v>
      </c>
      <c r="J67" s="56" t="e">
        <f>+J58+J63-J64</f>
        <v>#DIV/0!</v>
      </c>
      <c r="K67" s="178" t="e">
        <f>+K65+K58</f>
        <v>#DIV/0!</v>
      </c>
    </row>
    <row r="68" spans="1:11" ht="13.5" thickTop="1">
      <c r="A68" s="101">
        <f>ROW()</f>
        <v>68</v>
      </c>
      <c r="E68" s="27"/>
      <c r="F68" s="30" t="s">
        <v>36</v>
      </c>
      <c r="G68" s="30" t="s">
        <v>36</v>
      </c>
      <c r="H68" s="30" t="s">
        <v>36</v>
      </c>
      <c r="I68" s="30" t="s">
        <v>36</v>
      </c>
      <c r="J68" s="30" t="s">
        <v>36</v>
      </c>
      <c r="K68" s="32" t="s">
        <v>36</v>
      </c>
    </row>
    <row r="69" spans="1:11" ht="13.5" thickBot="1">
      <c r="A69" s="101">
        <f>ROW()</f>
        <v>69</v>
      </c>
      <c r="C69" s="31" t="s">
        <v>61</v>
      </c>
      <c r="D69" s="31"/>
      <c r="E69" s="104">
        <f>+G8</f>
        <v>0</v>
      </c>
      <c r="F69" s="112">
        <f>(1/(1+$E69))^1</f>
        <v>1</v>
      </c>
      <c r="G69" s="112">
        <f>(1/(1+$E69))^2</f>
        <v>1</v>
      </c>
      <c r="H69" s="112">
        <f>(1/(1+$E69))^3</f>
        <v>1</v>
      </c>
      <c r="I69" s="112">
        <f>(1/(1+$E69))^4</f>
        <v>1</v>
      </c>
      <c r="J69" s="112">
        <f>(1/(1+$E69))^5</f>
        <v>1</v>
      </c>
      <c r="K69" s="112">
        <f>(1/(1+$E69))^6</f>
        <v>1</v>
      </c>
    </row>
    <row r="70" spans="1:11" ht="13.5" thickBot="1">
      <c r="A70" s="101">
        <f>ROW()</f>
        <v>70</v>
      </c>
      <c r="C70" s="31" t="s">
        <v>62</v>
      </c>
      <c r="D70" s="31"/>
      <c r="E70" s="38" t="e">
        <f>SUM(F70:K70)</f>
        <v>#DIV/0!</v>
      </c>
      <c r="F70" s="39" t="e">
        <f aca="true" t="shared" si="31" ref="F70:K70">+F69*F67</f>
        <v>#DIV/0!</v>
      </c>
      <c r="G70" s="39" t="e">
        <f t="shared" si="31"/>
        <v>#DIV/0!</v>
      </c>
      <c r="H70" s="39" t="e">
        <f t="shared" si="31"/>
        <v>#DIV/0!</v>
      </c>
      <c r="I70" s="39" t="e">
        <f t="shared" si="31"/>
        <v>#DIV/0!</v>
      </c>
      <c r="J70" s="39" t="e">
        <f t="shared" si="31"/>
        <v>#DIV/0!</v>
      </c>
      <c r="K70" s="39" t="e">
        <f t="shared" si="31"/>
        <v>#DIV/0!</v>
      </c>
    </row>
    <row r="71" spans="1:11" ht="12.75" customHeight="1">
      <c r="A71" s="101">
        <f>ROW()</f>
        <v>71</v>
      </c>
      <c r="C71" s="31"/>
      <c r="D71" s="31"/>
      <c r="E71" s="31"/>
      <c r="F71" s="39"/>
      <c r="G71" s="39"/>
      <c r="H71" s="39"/>
      <c r="I71" s="39"/>
      <c r="J71" s="39"/>
      <c r="K71" s="39"/>
    </row>
    <row r="72" spans="1:6" ht="12.75">
      <c r="A72" s="101">
        <f>ROW()</f>
        <v>72</v>
      </c>
      <c r="C72" s="31" t="s">
        <v>37</v>
      </c>
      <c r="D72" s="31"/>
      <c r="E72" s="34">
        <f>+E67</f>
        <v>0</v>
      </c>
      <c r="F72" s="33"/>
    </row>
    <row r="73" spans="1:5" ht="13.5" thickBot="1">
      <c r="A73" s="101">
        <f>ROW()</f>
        <v>73</v>
      </c>
      <c r="C73" s="31" t="s">
        <v>38</v>
      </c>
      <c r="D73" s="31"/>
      <c r="E73" s="29" t="e">
        <f>+E70+E72</f>
        <v>#DIV/0!</v>
      </c>
    </row>
    <row r="74" spans="1:6" ht="14.25" customHeight="1" thickBot="1" thickTop="1">
      <c r="A74" s="101">
        <f>ROW()</f>
        <v>74</v>
      </c>
      <c r="C74" s="31"/>
      <c r="D74" s="31"/>
      <c r="E74" s="35"/>
      <c r="F74" s="33"/>
    </row>
    <row r="75" spans="1:5" ht="12.75" customHeight="1" thickBot="1">
      <c r="A75" s="101">
        <f>ROW()</f>
        <v>75</v>
      </c>
      <c r="C75" s="31" t="s">
        <v>39</v>
      </c>
      <c r="D75" s="31"/>
      <c r="E75" s="54" t="e">
        <f>IRR(E67:K67)</f>
        <v>#VALUE!</v>
      </c>
    </row>
    <row r="88" spans="6:12" ht="12.75">
      <c r="F88" s="19"/>
      <c r="H88" s="19"/>
      <c r="I88" s="19"/>
      <c r="J88" s="19"/>
      <c r="K88" s="19"/>
      <c r="L88" s="19"/>
    </row>
    <row r="89" spans="6:12" ht="12.75">
      <c r="F89" s="19"/>
      <c r="H89" s="19"/>
      <c r="I89" s="19"/>
      <c r="J89" s="19"/>
      <c r="K89" s="19"/>
      <c r="L89" s="19"/>
    </row>
    <row r="90" spans="6:12" ht="12.75">
      <c r="F90" s="19"/>
      <c r="H90" s="19"/>
      <c r="I90" s="19"/>
      <c r="J90" s="19"/>
      <c r="K90" s="19"/>
      <c r="L90" s="19"/>
    </row>
    <row r="91" spans="6:12" ht="12.75">
      <c r="F91" s="19"/>
      <c r="H91" s="19"/>
      <c r="I91" s="19"/>
      <c r="J91" s="19"/>
      <c r="K91" s="19"/>
      <c r="L91" s="19"/>
    </row>
    <row r="92" spans="6:12" ht="12.75">
      <c r="F92" s="19"/>
      <c r="H92" s="19"/>
      <c r="I92" s="19"/>
      <c r="J92" s="19"/>
      <c r="K92" s="19"/>
      <c r="L92" s="19"/>
    </row>
    <row r="93" spans="6:8" ht="12.75">
      <c r="F93" s="19"/>
      <c r="H93" s="19"/>
    </row>
    <row r="94" ht="12.75">
      <c r="F94" s="19"/>
    </row>
    <row r="95" ht="12.75">
      <c r="F95" s="19"/>
    </row>
    <row r="96" ht="12.75">
      <c r="F96" s="19"/>
    </row>
    <row r="97" ht="12.75">
      <c r="F97" s="19"/>
    </row>
    <row r="98" ht="12.75">
      <c r="F98" s="19"/>
    </row>
    <row r="99" ht="12.75">
      <c r="F99" s="19"/>
    </row>
    <row r="100" ht="12.75">
      <c r="F100" s="19"/>
    </row>
    <row r="101" ht="12.75">
      <c r="F101" s="19"/>
    </row>
    <row r="102" ht="12.75">
      <c r="F102" s="19"/>
    </row>
    <row r="103" ht="12.75">
      <c r="F103" s="19"/>
    </row>
    <row r="104" ht="12.75">
      <c r="F104" s="19"/>
    </row>
    <row r="105" ht="12.75">
      <c r="F105" s="19"/>
    </row>
    <row r="106" ht="12.75">
      <c r="F106" s="19"/>
    </row>
    <row r="107" ht="12.75">
      <c r="F107" s="19"/>
    </row>
    <row r="108" ht="12.75">
      <c r="F108" s="19"/>
    </row>
    <row r="109" ht="12.75">
      <c r="F109" s="19"/>
    </row>
    <row r="110" ht="12.75">
      <c r="F110" s="19"/>
    </row>
    <row r="111" ht="12.75">
      <c r="F111" s="19"/>
    </row>
    <row r="112" ht="12.75">
      <c r="F112" s="19"/>
    </row>
    <row r="113" ht="12.75">
      <c r="F113" s="19"/>
    </row>
    <row r="114" ht="12.75">
      <c r="F114" s="19"/>
    </row>
    <row r="115" ht="12.75">
      <c r="F115" s="19"/>
    </row>
    <row r="116" ht="12.75">
      <c r="F116" s="19"/>
    </row>
    <row r="117" ht="12.75">
      <c r="F117" s="19"/>
    </row>
    <row r="118" ht="12.75">
      <c r="F118" s="19"/>
    </row>
    <row r="119" ht="12.75">
      <c r="F119" s="19"/>
    </row>
    <row r="120" ht="12.75">
      <c r="F120" s="19"/>
    </row>
    <row r="121" ht="12.75">
      <c r="F121" s="19"/>
    </row>
    <row r="122" ht="12.75">
      <c r="F122" s="19"/>
    </row>
    <row r="123" ht="12.75">
      <c r="F123" s="19"/>
    </row>
  </sheetData>
  <mergeCells count="4">
    <mergeCell ref="O4:Q4"/>
    <mergeCell ref="L11:N11"/>
    <mergeCell ref="L8:N8"/>
    <mergeCell ref="L4:N4"/>
  </mergeCells>
  <printOptions/>
  <pageMargins left="0.2" right="0.2" top="0.34" bottom="0.17" header="0.53" footer="0.17"/>
  <pageSetup fitToHeight="1" fitToWidth="1" horizontalDpi="1200" verticalDpi="12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2012-11-07T14:44:14Z</cp:lastPrinted>
  <dcterms:created xsi:type="dcterms:W3CDTF">2007-12-04T14:52:44Z</dcterms:created>
  <dcterms:modified xsi:type="dcterms:W3CDTF">2012-11-07T15:38:35Z</dcterms:modified>
  <cp:category/>
  <cp:version/>
  <cp:contentType/>
  <cp:contentStatus/>
</cp:coreProperties>
</file>