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Dad/"/>
    </mc:Choice>
  </mc:AlternateContent>
  <xr:revisionPtr revIDLastSave="4" documentId="8_{BDFB13FC-DC75-41D2-BD49-E1926AA772DB}" xr6:coauthVersionLast="45" xr6:coauthVersionMax="45" xr10:uidLastSave="{16187BAF-69E4-4025-A461-24008DA3BF77}"/>
  <bookViews>
    <workbookView xWindow="-93" yWindow="-93" windowWidth="20126" windowHeight="12186" activeTab="1" xr2:uid="{00000000-000D-0000-FFFF-FFFF00000000}"/>
  </bookViews>
  <sheets>
    <sheet name="INITIAL INVESTMENT" sheetId="4" r:id="rId1"/>
    <sheet name="LOAN" sheetId="3" r:id="rId2"/>
  </sheets>
  <definedNames>
    <definedName name="_xlnm.Print_Area" localSheetId="0">'INITIAL INVESTMENT'!$A$1:$O$28</definedName>
    <definedName name="_xlnm.Print_Area" localSheetId="1">LOAN!$A$1:$N$28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4" l="1"/>
  <c r="M19" i="4"/>
  <c r="N19" i="4" s="1"/>
  <c r="O19" i="4" s="1"/>
  <c r="L20" i="4"/>
  <c r="M20" i="4"/>
  <c r="N20" i="4" s="1"/>
  <c r="O20" i="4" s="1"/>
  <c r="L21" i="4"/>
  <c r="M21" i="4"/>
  <c r="N21" i="4" s="1"/>
  <c r="O21" i="4" s="1"/>
  <c r="L22" i="4"/>
  <c r="M22" i="4"/>
  <c r="N22" i="4" s="1"/>
  <c r="O22" i="4" s="1"/>
  <c r="L23" i="4"/>
  <c r="M23" i="4"/>
  <c r="N23" i="4" s="1"/>
  <c r="O23" i="4" s="1"/>
  <c r="L24" i="4"/>
  <c r="M24" i="4"/>
  <c r="N24" i="4" s="1"/>
  <c r="O24" i="4" s="1"/>
  <c r="L25" i="4"/>
  <c r="M25" i="4"/>
  <c r="N25" i="4" s="1"/>
  <c r="O25" i="4" s="1"/>
  <c r="L26" i="4"/>
  <c r="M26" i="4"/>
  <c r="N26" i="4" s="1"/>
  <c r="O26" i="4" s="1"/>
  <c r="L27" i="4"/>
  <c r="M27" i="4"/>
  <c r="N27" i="4" s="1"/>
  <c r="O27" i="4" s="1"/>
  <c r="L28" i="4"/>
  <c r="M28" i="4"/>
  <c r="N28" i="4" s="1"/>
  <c r="O28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M4" i="4"/>
  <c r="N4" i="4" s="1"/>
  <c r="G28" i="4"/>
  <c r="H28" i="4" s="1"/>
  <c r="G27" i="4"/>
  <c r="H27" i="4" s="1"/>
  <c r="G26" i="4"/>
  <c r="H26" i="4" s="1"/>
  <c r="G25" i="4"/>
  <c r="H25" i="4" s="1"/>
  <c r="G24" i="4"/>
  <c r="H2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4" i="4"/>
  <c r="H4" i="4" s="1"/>
  <c r="L27" i="3"/>
  <c r="L21" i="3"/>
  <c r="B6" i="3"/>
  <c r="F19" i="3" s="1"/>
  <c r="E3" i="3"/>
  <c r="F3" i="4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B12" i="4"/>
  <c r="B11" i="4"/>
  <c r="B10" i="4"/>
  <c r="L17" i="3" l="1"/>
  <c r="L9" i="3"/>
  <c r="F26" i="3"/>
  <c r="B8" i="3"/>
  <c r="L14" i="3"/>
  <c r="L13" i="3"/>
  <c r="L5" i="3"/>
  <c r="L6" i="3"/>
  <c r="L18" i="3"/>
  <c r="L10" i="3"/>
  <c r="F27" i="3"/>
  <c r="L16" i="3"/>
  <c r="L12" i="3"/>
  <c r="L8" i="3"/>
  <c r="L4" i="3"/>
  <c r="F25" i="3"/>
  <c r="L22" i="3"/>
  <c r="L26" i="3"/>
  <c r="F8" i="3"/>
  <c r="L15" i="3"/>
  <c r="L11" i="3"/>
  <c r="L7" i="3"/>
  <c r="F28" i="3"/>
  <c r="F24" i="3"/>
  <c r="L23" i="3"/>
  <c r="L19" i="3"/>
  <c r="L25" i="3"/>
  <c r="L20" i="3"/>
  <c r="L28" i="3"/>
  <c r="L24" i="3"/>
  <c r="F22" i="3"/>
  <c r="F21" i="3"/>
  <c r="F20" i="3"/>
  <c r="F23" i="3"/>
  <c r="F15" i="3"/>
  <c r="F11" i="3"/>
  <c r="F18" i="3"/>
  <c r="F14" i="3"/>
  <c r="F10" i="3"/>
  <c r="F6" i="3"/>
  <c r="F17" i="3"/>
  <c r="F13" i="3"/>
  <c r="F9" i="3"/>
  <c r="F5" i="3"/>
  <c r="F7" i="3"/>
  <c r="F4" i="3"/>
  <c r="F16" i="3"/>
  <c r="F12" i="3"/>
  <c r="I4" i="4"/>
  <c r="I19" i="4"/>
  <c r="I15" i="4"/>
  <c r="I11" i="4"/>
  <c r="I7" i="4"/>
  <c r="I8" i="4"/>
  <c r="O14" i="4"/>
  <c r="O6" i="4"/>
  <c r="I27" i="4"/>
  <c r="I23" i="4"/>
  <c r="O17" i="4"/>
  <c r="O13" i="4"/>
  <c r="O9" i="4"/>
  <c r="O5" i="4"/>
  <c r="I26" i="4"/>
  <c r="I22" i="4"/>
  <c r="I18" i="4"/>
  <c r="I14" i="4"/>
  <c r="I10" i="4"/>
  <c r="I6" i="4"/>
  <c r="O16" i="4"/>
  <c r="O12" i="4"/>
  <c r="O8" i="4"/>
  <c r="O4" i="4"/>
  <c r="I25" i="4"/>
  <c r="I21" i="4"/>
  <c r="I17" i="4"/>
  <c r="I13" i="4"/>
  <c r="I9" i="4"/>
  <c r="I5" i="4"/>
  <c r="O18" i="4"/>
  <c r="O10" i="4"/>
  <c r="O15" i="4"/>
  <c r="O11" i="4"/>
  <c r="O7" i="4"/>
  <c r="I28" i="4"/>
  <c r="I24" i="4"/>
  <c r="I20" i="4"/>
  <c r="I16" i="4"/>
  <c r="I12" i="4"/>
  <c r="G4" i="3" l="1"/>
  <c r="H4" i="3" s="1"/>
  <c r="E4" i="3" l="1"/>
  <c r="G5" i="3" l="1"/>
  <c r="H5" i="3" s="1"/>
  <c r="E5" i="3" s="1"/>
  <c r="G6" i="3" s="1"/>
  <c r="H6" i="3" l="1"/>
  <c r="E6" i="3" s="1"/>
  <c r="G7" i="3" s="1"/>
  <c r="H7" i="3" l="1"/>
  <c r="E7" i="3" s="1"/>
  <c r="G8" i="3" l="1"/>
  <c r="H8" i="3" s="1"/>
  <c r="E8" i="3" s="1"/>
  <c r="G9" i="3" l="1"/>
  <c r="H9" i="3" s="1"/>
  <c r="E9" i="3" s="1"/>
  <c r="G10" i="3" s="1"/>
  <c r="H10" i="3" l="1"/>
  <c r="E10" i="3" s="1"/>
  <c r="G11" i="3" s="1"/>
  <c r="H11" i="3" l="1"/>
  <c r="E11" i="3" s="1"/>
  <c r="G12" i="3" s="1"/>
  <c r="H12" i="3" l="1"/>
  <c r="E12" i="3" s="1"/>
  <c r="G13" i="3" s="1"/>
  <c r="H13" i="3" l="1"/>
  <c r="E13" i="3" s="1"/>
  <c r="G14" i="3" l="1"/>
  <c r="H14" i="3" s="1"/>
  <c r="E14" i="3" s="1"/>
  <c r="G15" i="3" l="1"/>
  <c r="H15" i="3" s="1"/>
  <c r="E15" i="3" s="1"/>
  <c r="G16" i="3" s="1"/>
  <c r="H16" i="3" l="1"/>
  <c r="E16" i="3" s="1"/>
  <c r="G17" i="3" s="1"/>
  <c r="H17" i="3" l="1"/>
  <c r="E17" i="3" s="1"/>
  <c r="G18" i="3" s="1"/>
  <c r="H18" i="3" l="1"/>
  <c r="E18" i="3" s="1"/>
  <c r="G19" i="3" l="1"/>
  <c r="H19" i="3" s="1"/>
  <c r="E19" i="3" s="1"/>
  <c r="G20" i="3" l="1"/>
  <c r="H20" i="3" s="1"/>
  <c r="E20" i="3" s="1"/>
  <c r="G21" i="3" l="1"/>
  <c r="H21" i="3" s="1"/>
  <c r="E21" i="3" s="1"/>
  <c r="G22" i="3" l="1"/>
  <c r="H22" i="3" s="1"/>
  <c r="E22" i="3" s="1"/>
  <c r="G23" i="3" l="1"/>
  <c r="H23" i="3" s="1"/>
  <c r="E23" i="3" s="1"/>
  <c r="G24" i="3" l="1"/>
  <c r="H24" i="3" s="1"/>
  <c r="E24" i="3" s="1"/>
  <c r="G25" i="3" l="1"/>
  <c r="H25" i="3" s="1"/>
  <c r="E25" i="3" s="1"/>
  <c r="G26" i="3" l="1"/>
  <c r="H26" i="3" s="1"/>
  <c r="E26" i="3" s="1"/>
  <c r="G27" i="3" l="1"/>
  <c r="H27" i="3" s="1"/>
  <c r="E27" i="3" s="1"/>
  <c r="G28" i="3" l="1"/>
  <c r="H28" i="3" s="1"/>
  <c r="E28" i="3" s="1"/>
  <c r="M4" i="3" l="1"/>
  <c r="N4" i="3" s="1"/>
  <c r="K4" i="3" s="1"/>
  <c r="M5" i="3" l="1"/>
  <c r="N5" i="3" s="1"/>
  <c r="K5" i="3" s="1"/>
  <c r="M6" i="3" l="1"/>
  <c r="N6" i="3" s="1"/>
  <c r="K6" i="3" s="1"/>
  <c r="M7" i="3" l="1"/>
  <c r="N7" i="3" s="1"/>
  <c r="K7" i="3" s="1"/>
  <c r="M8" i="3" l="1"/>
  <c r="N8" i="3" s="1"/>
  <c r="K8" i="3" s="1"/>
  <c r="M9" i="3" l="1"/>
  <c r="N9" i="3" s="1"/>
  <c r="K9" i="3" s="1"/>
  <c r="M10" i="3" l="1"/>
  <c r="N10" i="3" s="1"/>
  <c r="K10" i="3" s="1"/>
  <c r="M11" i="3" l="1"/>
  <c r="N11" i="3" s="1"/>
  <c r="K11" i="3" s="1"/>
  <c r="M12" i="3" l="1"/>
  <c r="N12" i="3" s="1"/>
  <c r="K12" i="3" s="1"/>
  <c r="M13" i="3" l="1"/>
  <c r="N13" i="3" s="1"/>
  <c r="K13" i="3" s="1"/>
  <c r="M14" i="3" l="1"/>
  <c r="N14" i="3" s="1"/>
  <c r="K14" i="3" s="1"/>
  <c r="M15" i="3" l="1"/>
  <c r="N15" i="3" s="1"/>
  <c r="K15" i="3" s="1"/>
  <c r="M16" i="3" l="1"/>
  <c r="N16" i="3" s="1"/>
  <c r="K16" i="3" s="1"/>
  <c r="M17" i="3" l="1"/>
  <c r="N17" i="3" s="1"/>
  <c r="K17" i="3" s="1"/>
  <c r="M18" i="3" l="1"/>
  <c r="N18" i="3" s="1"/>
  <c r="K18" i="3" s="1"/>
  <c r="M19" i="3" l="1"/>
  <c r="N19" i="3" s="1"/>
  <c r="K19" i="3" s="1"/>
  <c r="M20" i="3" l="1"/>
  <c r="N20" i="3" s="1"/>
  <c r="K20" i="3" s="1"/>
  <c r="M21" i="3" l="1"/>
  <c r="N21" i="3" s="1"/>
  <c r="K21" i="3" s="1"/>
  <c r="M22" i="3" l="1"/>
  <c r="N22" i="3" s="1"/>
  <c r="K22" i="3" s="1"/>
  <c r="M23" i="3" l="1"/>
  <c r="N23" i="3" s="1"/>
  <c r="K23" i="3" s="1"/>
  <c r="M24" i="3" l="1"/>
  <c r="N24" i="3" s="1"/>
  <c r="K24" i="3" s="1"/>
  <c r="M25" i="3" l="1"/>
  <c r="N25" i="3" s="1"/>
  <c r="K25" i="3" s="1"/>
  <c r="M26" i="3" l="1"/>
  <c r="N26" i="3" s="1"/>
  <c r="K26" i="3" s="1"/>
  <c r="M27" i="3" l="1"/>
  <c r="N27" i="3" s="1"/>
  <c r="K27" i="3" s="1"/>
  <c r="M28" i="3" l="1"/>
  <c r="N28" i="3" s="1"/>
  <c r="K28" i="3" s="1"/>
</calcChain>
</file>

<file path=xl/sharedStrings.xml><?xml version="1.0" encoding="utf-8"?>
<sst xmlns="http://schemas.openxmlformats.org/spreadsheetml/2006/main" count="38" uniqueCount="24">
  <si>
    <t>Interest</t>
  </si>
  <si>
    <t>Year</t>
  </si>
  <si>
    <t>INPUT</t>
  </si>
  <si>
    <t>Rate on Interest=</t>
  </si>
  <si>
    <t>Time (Years) =</t>
  </si>
  <si>
    <t>OUTPUT</t>
  </si>
  <si>
    <t>Capital Ivested (Initial) =</t>
  </si>
  <si>
    <t>Future Value (initial only) =</t>
  </si>
  <si>
    <t>Future Value (Pmts Only) =</t>
  </si>
  <si>
    <t>Future Value (Both Initial + Pmts)=</t>
  </si>
  <si>
    <t>Monthly Payment (beg. of month)=</t>
  </si>
  <si>
    <t>FV 
(In. Only)</t>
  </si>
  <si>
    <t>FV 
(Pmts only)</t>
  </si>
  <si>
    <t>FC 
(In + Pmt)</t>
  </si>
  <si>
    <t>Loan =</t>
  </si>
  <si>
    <t>Principal</t>
  </si>
  <si>
    <t>Oustanding Loan</t>
  </si>
  <si>
    <t>Annual
Pmt</t>
  </si>
  <si>
    <t>Annual Payment=</t>
  </si>
  <si>
    <t>INVESTMENT ANALYSIS</t>
  </si>
  <si>
    <t>Indexation=</t>
  </si>
  <si>
    <t>Payments
Adjust
for Index</t>
  </si>
  <si>
    <t>LOAN ANALYSIS</t>
  </si>
  <si>
    <t>Monthly=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</si>
</sst>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8" formatCode="[$€-1809]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0" xfId="0" applyFont="1" applyFill="1"/>
    <xf numFmtId="0" fontId="1" fillId="2" borderId="0" xfId="0" applyFont="1" applyFill="1"/>
    <xf numFmtId="168" fontId="0" fillId="0" borderId="0" xfId="0" applyNumberFormat="1"/>
    <xf numFmtId="168" fontId="0" fillId="0" borderId="0" xfId="0" applyNumberFormat="1" applyFill="1"/>
    <xf numFmtId="6" fontId="0" fillId="0" borderId="0" xfId="0" applyNumberFormat="1"/>
    <xf numFmtId="0" fontId="1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/>
    <xf numFmtId="0" fontId="0" fillId="0" borderId="1" xfId="0" applyBorder="1"/>
    <xf numFmtId="0" fontId="3" fillId="3" borderId="0" xfId="0" applyFont="1" applyFill="1" applyAlignment="1">
      <alignment horizontal="center" vertical="center" wrapText="1"/>
    </xf>
    <xf numFmtId="168" fontId="0" fillId="4" borderId="0" xfId="0" applyNumberFormat="1" applyFill="1"/>
    <xf numFmtId="0" fontId="2" fillId="0" borderId="0" xfId="0" applyFont="1"/>
    <xf numFmtId="168" fontId="4" fillId="0" borderId="0" xfId="0" applyNumberFormat="1" applyFont="1" applyFill="1"/>
    <xf numFmtId="10" fontId="4" fillId="0" borderId="0" xfId="0" applyNumberFormat="1" applyFont="1"/>
    <xf numFmtId="0" fontId="4" fillId="0" borderId="0" xfId="0" applyFont="1"/>
    <xf numFmtId="0" fontId="5" fillId="0" borderId="0" xfId="0" applyFont="1"/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O28"/>
  <sheetViews>
    <sheetView showGridLines="0" zoomScale="109" workbookViewId="0">
      <selection activeCell="A18" sqref="A18"/>
    </sheetView>
  </sheetViews>
  <sheetFormatPr defaultRowHeight="14.35" x14ac:dyDescent="0.5"/>
  <cols>
    <col min="1" max="1" width="28.8203125" customWidth="1"/>
    <col min="2" max="2" width="9.8203125" customWidth="1"/>
    <col min="3" max="3" width="2.05859375" customWidth="1"/>
    <col min="4" max="4" width="1.703125" customWidth="1"/>
    <col min="5" max="5" width="5.29296875" style="7" customWidth="1"/>
    <col min="7" max="8" width="11.5859375" customWidth="1"/>
    <col min="9" max="9" width="10" customWidth="1"/>
    <col min="10" max="10" width="3.1171875" customWidth="1"/>
    <col min="11" max="11" width="6.41015625" customWidth="1"/>
    <col min="12" max="12" width="10.76171875" customWidth="1"/>
    <col min="13" max="13" width="11.5859375" customWidth="1"/>
    <col min="14" max="15" width="10.76171875" customWidth="1"/>
  </cols>
  <sheetData>
    <row r="1" spans="1:15" x14ac:dyDescent="0.5">
      <c r="A1" s="13" t="s">
        <v>19</v>
      </c>
    </row>
    <row r="2" spans="1:15" ht="42.35" customHeight="1" x14ac:dyDescent="0.5">
      <c r="A2" s="18" t="s">
        <v>2</v>
      </c>
      <c r="B2" s="1"/>
      <c r="E2" s="6" t="s">
        <v>1</v>
      </c>
      <c r="F2" s="6" t="s">
        <v>11</v>
      </c>
      <c r="G2" s="6" t="s">
        <v>21</v>
      </c>
      <c r="H2" s="6" t="s">
        <v>12</v>
      </c>
      <c r="I2" s="6" t="s">
        <v>13</v>
      </c>
      <c r="K2" s="6" t="s">
        <v>1</v>
      </c>
      <c r="L2" s="6" t="s">
        <v>11</v>
      </c>
      <c r="M2" s="6" t="s">
        <v>21</v>
      </c>
      <c r="N2" s="6" t="s">
        <v>12</v>
      </c>
      <c r="O2" s="6" t="s">
        <v>13</v>
      </c>
    </row>
    <row r="3" spans="1:15" x14ac:dyDescent="0.5">
      <c r="A3" s="13" t="s">
        <v>6</v>
      </c>
      <c r="B3" s="14">
        <v>10000</v>
      </c>
      <c r="E3" s="8">
        <v>0</v>
      </c>
      <c r="F3" s="9">
        <f>+B3</f>
        <v>10000</v>
      </c>
      <c r="G3" s="10"/>
      <c r="H3" s="10"/>
      <c r="I3" s="10"/>
      <c r="K3" s="10"/>
      <c r="L3" s="10"/>
      <c r="M3" s="10"/>
      <c r="N3" s="10"/>
      <c r="O3" s="10"/>
    </row>
    <row r="4" spans="1:15" x14ac:dyDescent="0.5">
      <c r="A4" s="13" t="s">
        <v>3</v>
      </c>
      <c r="B4" s="15">
        <v>2.75E-2</v>
      </c>
      <c r="E4" s="7">
        <v>1</v>
      </c>
      <c r="F4" s="4">
        <f>+B3*(1+B4)</f>
        <v>10275</v>
      </c>
      <c r="G4" s="5">
        <f>+$B$6+($B$6*$B$7*E4)</f>
        <v>408</v>
      </c>
      <c r="H4" s="5">
        <f>FV($B$4,E4,-G4*12,0,2)</f>
        <v>5030.6400000000149</v>
      </c>
      <c r="I4" s="3">
        <f>+H4+F4</f>
        <v>15305.640000000014</v>
      </c>
      <c r="K4" s="7">
        <v>26</v>
      </c>
      <c r="L4" s="4">
        <f>+F28*(1+$B$4)</f>
        <v>20245.457453181119</v>
      </c>
      <c r="M4" s="5">
        <f>+$B$6+($B$6*$B$7*K4)</f>
        <v>608</v>
      </c>
      <c r="N4" s="5">
        <f>FV($B$4,K4,-M4*12,0,2)</f>
        <v>279296.38604296604</v>
      </c>
      <c r="O4" s="3">
        <f>+N4+L4</f>
        <v>299541.84349614714</v>
      </c>
    </row>
    <row r="5" spans="1:15" x14ac:dyDescent="0.5">
      <c r="A5" s="13" t="s">
        <v>4</v>
      </c>
      <c r="B5" s="16">
        <v>20</v>
      </c>
      <c r="E5" s="7">
        <v>2</v>
      </c>
      <c r="F5" s="4">
        <f>+F4*(1+$B$4)</f>
        <v>10557.5625</v>
      </c>
      <c r="G5" s="5">
        <f t="shared" ref="G5:G23" si="0">+$B$6+($B$6*$B$7*E5)</f>
        <v>416</v>
      </c>
      <c r="H5" s="5">
        <f>FV($B$4,E5,-G5*12,0,2)</f>
        <v>10399.615200000035</v>
      </c>
      <c r="I5" s="3">
        <f t="shared" ref="I5:I23" si="1">+H5+F5</f>
        <v>20957.177700000037</v>
      </c>
      <c r="K5" s="7">
        <v>27</v>
      </c>
      <c r="L5" s="4">
        <f>+L4*(1+$B$4)</f>
        <v>20802.207533143603</v>
      </c>
      <c r="M5" s="5">
        <f>+$B$6+($B$6*$B$7*K5)</f>
        <v>616</v>
      </c>
      <c r="N5" s="5">
        <f>FV($B$4,K5,-M5*12,0,2)</f>
        <v>298348.3302993995</v>
      </c>
      <c r="O5" s="3">
        <f>+N5+L5</f>
        <v>319150.53783254308</v>
      </c>
    </row>
    <row r="6" spans="1:15" x14ac:dyDescent="0.5">
      <c r="A6" s="13" t="s">
        <v>10</v>
      </c>
      <c r="B6" s="14">
        <v>400</v>
      </c>
      <c r="E6" s="7">
        <v>3</v>
      </c>
      <c r="F6" s="4">
        <f t="shared" ref="F6:F23" si="2">+F5*(1+$B$4)</f>
        <v>10847.895468750001</v>
      </c>
      <c r="G6" s="5">
        <f t="shared" si="0"/>
        <v>424</v>
      </c>
      <c r="H6" s="5">
        <f t="shared" ref="H6:H22" si="3">FV($B$4,E6,-G6*12,0,2)</f>
        <v>16119.017014500036</v>
      </c>
      <c r="I6" s="3">
        <f t="shared" si="1"/>
        <v>26966.912483250038</v>
      </c>
      <c r="K6" s="7">
        <v>28</v>
      </c>
      <c r="L6" s="4">
        <f>+L5*(1+$B$4)</f>
        <v>21374.268240305053</v>
      </c>
      <c r="M6" s="5">
        <f>+$B$6+($B$6*$B$7*K6)</f>
        <v>624</v>
      </c>
      <c r="N6" s="5">
        <f>FV($B$4,K6,-M6*12,0,2)</f>
        <v>318228.0359979918</v>
      </c>
      <c r="O6" s="3">
        <f>+N6+L6</f>
        <v>339602.30423829687</v>
      </c>
    </row>
    <row r="7" spans="1:15" x14ac:dyDescent="0.5">
      <c r="A7" s="13" t="s">
        <v>20</v>
      </c>
      <c r="B7" s="15">
        <v>0.02</v>
      </c>
      <c r="E7" s="7">
        <v>4</v>
      </c>
      <c r="F7" s="4">
        <f t="shared" si="2"/>
        <v>11146.212594140627</v>
      </c>
      <c r="G7" s="5">
        <f t="shared" si="0"/>
        <v>432</v>
      </c>
      <c r="H7" s="5">
        <f t="shared" si="3"/>
        <v>22201.346019802553</v>
      </c>
      <c r="I7" s="3">
        <f t="shared" si="1"/>
        <v>33347.558613943183</v>
      </c>
      <c r="K7" s="7">
        <v>29</v>
      </c>
      <c r="L7" s="4">
        <f>+L6*(1+$B$4)</f>
        <v>21962.060616913444</v>
      </c>
      <c r="M7" s="5">
        <f>+$B$6+($B$6*$B$7*K7)</f>
        <v>632</v>
      </c>
      <c r="N7" s="5">
        <f>FV($B$4,K7,-M7*12,0,2)</f>
        <v>338963.90938521799</v>
      </c>
      <c r="O7" s="3">
        <f>+N7+L7</f>
        <v>360925.97000213142</v>
      </c>
    </row>
    <row r="8" spans="1:15" x14ac:dyDescent="0.5">
      <c r="E8" s="7">
        <v>5</v>
      </c>
      <c r="F8" s="4">
        <f t="shared" si="2"/>
        <v>11452.733440479495</v>
      </c>
      <c r="G8" s="5">
        <f t="shared" si="0"/>
        <v>440</v>
      </c>
      <c r="H8" s="5">
        <f t="shared" si="3"/>
        <v>28659.525313779512</v>
      </c>
      <c r="I8" s="3">
        <f t="shared" si="1"/>
        <v>40112.258754259004</v>
      </c>
      <c r="K8" s="7">
        <v>30</v>
      </c>
      <c r="L8" s="4">
        <f>+L7*(1+$B$4)</f>
        <v>22566.017283878566</v>
      </c>
      <c r="M8" s="5">
        <f>+$B$6+($B$6*$B$7*K8)</f>
        <v>640</v>
      </c>
      <c r="N8" s="5">
        <f>FV($B$4,K8,-M8*12,0,2)</f>
        <v>360585.29305651796</v>
      </c>
      <c r="O8" s="3">
        <f>+N8+L8</f>
        <v>383151.31034039654</v>
      </c>
    </row>
    <row r="9" spans="1:15" x14ac:dyDescent="0.5">
      <c r="A9" s="2" t="s">
        <v>5</v>
      </c>
      <c r="B9" s="1"/>
      <c r="E9" s="7">
        <v>6</v>
      </c>
      <c r="F9" s="4">
        <f t="shared" si="2"/>
        <v>11767.683610092681</v>
      </c>
      <c r="G9" s="5">
        <f t="shared" si="0"/>
        <v>448</v>
      </c>
      <c r="H9" s="5">
        <f t="shared" si="3"/>
        <v>35506.914300997698</v>
      </c>
      <c r="I9" s="3">
        <f t="shared" si="1"/>
        <v>47274.597911090379</v>
      </c>
      <c r="K9" s="7">
        <v>31</v>
      </c>
      <c r="L9" s="4">
        <f>+L8*(1+$B$4)</f>
        <v>23186.582759185228</v>
      </c>
      <c r="M9" s="5">
        <f>+$B$6+($B$6*$B$7*K9)</f>
        <v>648</v>
      </c>
      <c r="N9" s="5">
        <f>FV($B$4,K9,-M9*12,0,2)</f>
        <v>383122.49597326678</v>
      </c>
      <c r="O9" s="3">
        <f>+N9+L9</f>
        <v>406309.07873245201</v>
      </c>
    </row>
    <row r="10" spans="1:15" x14ac:dyDescent="0.5">
      <c r="A10" t="s">
        <v>7</v>
      </c>
      <c r="B10" s="4">
        <f>FV(B4,B5,0,-B3,0)</f>
        <v>17204.284312859476</v>
      </c>
      <c r="E10" s="7">
        <v>7</v>
      </c>
      <c r="F10" s="4">
        <f t="shared" si="2"/>
        <v>12091.29490937023</v>
      </c>
      <c r="G10" s="5">
        <f t="shared" si="0"/>
        <v>456</v>
      </c>
      <c r="H10" s="5">
        <f t="shared" si="3"/>
        <v>42757.322916494326</v>
      </c>
      <c r="I10" s="3">
        <f t="shared" si="1"/>
        <v>54848.617825864552</v>
      </c>
      <c r="K10" s="7">
        <v>32</v>
      </c>
      <c r="L10" s="4">
        <f>+L9*(1+$B$4)</f>
        <v>23824.213785062824</v>
      </c>
      <c r="M10" s="5">
        <f>+$B$6+($B$6*$B$7*K10)</f>
        <v>656</v>
      </c>
      <c r="N10" s="5">
        <f>FV($B$4,K10,-M10*12,0,2)</f>
        <v>406606.8244225629</v>
      </c>
      <c r="O10" s="3">
        <f>+N10+L10</f>
        <v>430431.03820762574</v>
      </c>
    </row>
    <row r="11" spans="1:15" x14ac:dyDescent="0.5">
      <c r="A11" t="s">
        <v>8</v>
      </c>
      <c r="B11" s="4">
        <f>FV(B4,B5,-B6*12,0,1)</f>
        <v>129205.56447644702</v>
      </c>
      <c r="E11" s="7">
        <v>8</v>
      </c>
      <c r="F11" s="4">
        <f t="shared" si="2"/>
        <v>12423.805519377913</v>
      </c>
      <c r="G11" s="5">
        <f t="shared" si="0"/>
        <v>464</v>
      </c>
      <c r="H11" s="5">
        <f t="shared" si="3"/>
        <v>50425.026301903155</v>
      </c>
      <c r="I11" s="3">
        <f t="shared" si="1"/>
        <v>62848.83182128107</v>
      </c>
      <c r="K11" s="7">
        <v>33</v>
      </c>
      <c r="L11" s="4">
        <f>+L10*(1+$B$4)</f>
        <v>24479.379664152053</v>
      </c>
      <c r="M11" s="5">
        <f>+$B$6+($B$6*$B$7*K11)</f>
        <v>664</v>
      </c>
      <c r="N11" s="5">
        <f>FV($B$4,K11,-M11*12,0,2)</f>
        <v>431070.61394899059</v>
      </c>
      <c r="O11" s="3">
        <f>+N11+L11</f>
        <v>455549.99361314264</v>
      </c>
    </row>
    <row r="12" spans="1:15" x14ac:dyDescent="0.5">
      <c r="A12" t="s">
        <v>9</v>
      </c>
      <c r="B12" s="4">
        <f>FV(B4,B5,-B6*12,-B3,1)</f>
        <v>146409.8487893065</v>
      </c>
      <c r="E12" s="7">
        <v>9</v>
      </c>
      <c r="F12" s="4">
        <f t="shared" si="2"/>
        <v>12765.460171160807</v>
      </c>
      <c r="G12" s="5">
        <f t="shared" si="0"/>
        <v>472</v>
      </c>
      <c r="H12" s="5">
        <f t="shared" si="3"/>
        <v>58524.779948053889</v>
      </c>
      <c r="I12" s="3">
        <f t="shared" si="1"/>
        <v>71290.240119214694</v>
      </c>
      <c r="K12" s="7">
        <v>34</v>
      </c>
      <c r="L12" s="4">
        <f>+L11*(1+$B$4)</f>
        <v>25152.562604916235</v>
      </c>
      <c r="M12" s="5">
        <f>+$B$6+($B$6*$B$7*K12)</f>
        <v>672</v>
      </c>
      <c r="N12" s="5">
        <f>FV($B$4,K12,-M12*12,0,2)</f>
        <v>456547.26228840213</v>
      </c>
      <c r="O12" s="3">
        <f>+N12+L12</f>
        <v>481699.82489331835</v>
      </c>
    </row>
    <row r="13" spans="1:15" x14ac:dyDescent="0.5">
      <c r="E13" s="7">
        <v>10</v>
      </c>
      <c r="F13" s="4">
        <f t="shared" si="2"/>
        <v>13116.51032586773</v>
      </c>
      <c r="G13" s="5">
        <f t="shared" si="0"/>
        <v>480</v>
      </c>
      <c r="H13" s="5">
        <f t="shared" si="3"/>
        <v>67071.835318602083</v>
      </c>
      <c r="I13" s="3">
        <f t="shared" si="1"/>
        <v>80188.345644469809</v>
      </c>
      <c r="K13" s="7">
        <v>35</v>
      </c>
      <c r="L13" s="4">
        <f>+L12*(1+$B$4)</f>
        <v>25844.258076551432</v>
      </c>
      <c r="M13" s="5">
        <f>+$B$6+($B$6*$B$7*K13)</f>
        <v>680</v>
      </c>
      <c r="N13" s="5">
        <f>FV($B$4,K13,-M13*12,0,2)</f>
        <v>483071.2633346825</v>
      </c>
      <c r="O13" s="3">
        <f>+N13+L13</f>
        <v>508915.52141123393</v>
      </c>
    </row>
    <row r="14" spans="1:15" x14ac:dyDescent="0.5">
      <c r="E14" s="7">
        <v>11</v>
      </c>
      <c r="F14" s="4">
        <f t="shared" si="2"/>
        <v>13477.214359829093</v>
      </c>
      <c r="G14" s="5">
        <f t="shared" si="0"/>
        <v>488</v>
      </c>
      <c r="H14" s="5">
        <f t="shared" si="3"/>
        <v>76081.955969694711</v>
      </c>
      <c r="I14" s="3">
        <f t="shared" si="1"/>
        <v>89559.170329523797</v>
      </c>
      <c r="K14" s="7">
        <v>36</v>
      </c>
      <c r="L14" s="4">
        <f>+L13*(1+$B$4)</f>
        <v>26554.9751736566</v>
      </c>
      <c r="M14" s="5">
        <f>+$B$6+($B$6*$B$7*K14)</f>
        <v>688</v>
      </c>
      <c r="N14" s="5">
        <f>FV($B$4,K14,-M14*12,0,2)</f>
        <v>510678.24217140255</v>
      </c>
      <c r="O14" s="3">
        <f>+N14+L14</f>
        <v>537233.21734505915</v>
      </c>
    </row>
    <row r="15" spans="1:15" x14ac:dyDescent="0.5">
      <c r="E15" s="7">
        <v>12</v>
      </c>
      <c r="F15" s="4">
        <f t="shared" si="2"/>
        <v>13847.837754724394</v>
      </c>
      <c r="G15" s="5">
        <f t="shared" si="0"/>
        <v>496</v>
      </c>
      <c r="H15" s="5">
        <f t="shared" si="3"/>
        <v>85571.434181137723</v>
      </c>
      <c r="I15" s="3">
        <f t="shared" si="1"/>
        <v>99419.271935862111</v>
      </c>
      <c r="K15" s="7">
        <v>37</v>
      </c>
      <c r="L15" s="4">
        <f>+L14*(1+$B$4)</f>
        <v>27285.236990932157</v>
      </c>
      <c r="M15" s="5">
        <f>+$B$6+($B$6*$B$7*K15)</f>
        <v>696</v>
      </c>
      <c r="N15" s="5">
        <f>FV($B$4,K15,-M15*12,0,2)</f>
        <v>539404.99120124558</v>
      </c>
      <c r="O15" s="3">
        <f>+N15+L15</f>
        <v>566690.22819217772</v>
      </c>
    </row>
    <row r="16" spans="1:15" x14ac:dyDescent="0.5">
      <c r="E16" s="7">
        <v>13</v>
      </c>
      <c r="F16" s="4">
        <f t="shared" si="2"/>
        <v>14228.653292979316</v>
      </c>
      <c r="G16" s="5">
        <f t="shared" si="0"/>
        <v>504</v>
      </c>
      <c r="H16" s="5">
        <f t="shared" si="3"/>
        <v>95557.108115008101</v>
      </c>
      <c r="I16" s="3">
        <f t="shared" si="1"/>
        <v>109785.76140798742</v>
      </c>
      <c r="K16" s="7">
        <v>38</v>
      </c>
      <c r="L16" s="4">
        <f>+L15*(1+$B$4)</f>
        <v>28035.581008182795</v>
      </c>
      <c r="M16" s="5">
        <f>+$B$6+($B$6*$B$7*K16)</f>
        <v>704</v>
      </c>
      <c r="N16" s="5">
        <f>FV($B$4,K16,-M16*12,0,2)</f>
        <v>569289.50740708748</v>
      </c>
      <c r="O16" s="3">
        <f>+N16+L16</f>
        <v>597325.08841527032</v>
      </c>
    </row>
    <row r="17" spans="5:15" x14ac:dyDescent="0.5">
      <c r="E17" s="7">
        <v>14</v>
      </c>
      <c r="F17" s="4">
        <f t="shared" si="2"/>
        <v>14619.941258536248</v>
      </c>
      <c r="G17" s="5">
        <f t="shared" si="0"/>
        <v>512</v>
      </c>
      <c r="H17" s="5">
        <f t="shared" si="3"/>
        <v>106056.37951814182</v>
      </c>
      <c r="I17" s="3">
        <f t="shared" si="1"/>
        <v>120676.32077667807</v>
      </c>
      <c r="K17" s="7">
        <v>39</v>
      </c>
      <c r="L17" s="4">
        <f>+L16*(1+$B$4)</f>
        <v>28806.559485907823</v>
      </c>
      <c r="M17" s="5">
        <f>+$B$6+($B$6*$B$7*K17)</f>
        <v>712</v>
      </c>
      <c r="N17" s="5">
        <f>FV($B$4,K17,-M17*12,0,2)</f>
        <v>600371.03077965498</v>
      </c>
      <c r="O17" s="3">
        <f>+N17+L17</f>
        <v>629177.59026556276</v>
      </c>
    </row>
    <row r="18" spans="5:15" x14ac:dyDescent="0.5">
      <c r="E18" s="7">
        <v>15</v>
      </c>
      <c r="F18" s="4">
        <f t="shared" si="2"/>
        <v>15021.989643145997</v>
      </c>
      <c r="G18" s="5">
        <f t="shared" si="0"/>
        <v>520</v>
      </c>
      <c r="H18" s="5">
        <f t="shared" si="3"/>
        <v>117087.23198543585</v>
      </c>
      <c r="I18" s="3">
        <f t="shared" si="1"/>
        <v>132109.22162858184</v>
      </c>
      <c r="K18" s="7">
        <v>40</v>
      </c>
      <c r="L18" s="4">
        <f>+L17*(1+$B$4)</f>
        <v>29598.739871770289</v>
      </c>
      <c r="M18" s="5">
        <f>+$B$6+($B$6*$B$7*K18)</f>
        <v>720</v>
      </c>
      <c r="N18" s="5">
        <f>FV($B$4,K18,-M18*12,0,2)</f>
        <v>632690.08394773712</v>
      </c>
      <c r="O18" s="3">
        <f>+N18+L18</f>
        <v>662288.82381950738</v>
      </c>
    </row>
    <row r="19" spans="5:15" x14ac:dyDescent="0.5">
      <c r="E19" s="7">
        <v>16</v>
      </c>
      <c r="F19" s="4">
        <f t="shared" si="2"/>
        <v>15435.094358332513</v>
      </c>
      <c r="G19" s="5">
        <f t="shared" si="0"/>
        <v>528</v>
      </c>
      <c r="H19" s="5">
        <f t="shared" si="3"/>
        <v>128668.24980142049</v>
      </c>
      <c r="I19" s="3">
        <f t="shared" si="1"/>
        <v>144103.344159753</v>
      </c>
      <c r="K19" s="7">
        <v>41</v>
      </c>
      <c r="L19" s="4">
        <f t="shared" ref="L19:L28" si="4">+L18*(1+$B$4)</f>
        <v>30412.705218243973</v>
      </c>
      <c r="M19" s="5">
        <f t="shared" ref="M19:M28" si="5">+$B$6+($B$6*$B$7*K19)</f>
        <v>728</v>
      </c>
      <c r="N19" s="5">
        <f t="shared" ref="N19:N28" si="6">FV($B$4,K19,-M19*12,0,2)</f>
        <v>666288.51304803661</v>
      </c>
      <c r="O19" s="3">
        <f t="shared" ref="O19:O28" si="7">+N19+L19</f>
        <v>696701.2182662806</v>
      </c>
    </row>
    <row r="20" spans="5:15" x14ac:dyDescent="0.5">
      <c r="E20" s="7">
        <v>17</v>
      </c>
      <c r="F20" s="4">
        <f t="shared" si="2"/>
        <v>15859.559453186659</v>
      </c>
      <c r="G20" s="5">
        <f t="shared" si="0"/>
        <v>536</v>
      </c>
      <c r="H20" s="5">
        <f t="shared" si="3"/>
        <v>140818.63737809533</v>
      </c>
      <c r="I20" s="3">
        <f t="shared" si="1"/>
        <v>156678.196831282</v>
      </c>
      <c r="K20" s="7">
        <v>42</v>
      </c>
      <c r="L20" s="4">
        <f t="shared" si="4"/>
        <v>31249.054611745683</v>
      </c>
      <c r="M20" s="5">
        <f t="shared" si="5"/>
        <v>736</v>
      </c>
      <c r="N20" s="5">
        <f t="shared" si="6"/>
        <v>701209.52987286716</v>
      </c>
      <c r="O20" s="3">
        <f t="shared" si="7"/>
        <v>732458.5844846128</v>
      </c>
    </row>
    <row r="21" spans="5:15" x14ac:dyDescent="0.5">
      <c r="E21" s="7">
        <v>18</v>
      </c>
      <c r="F21" s="4">
        <f t="shared" si="2"/>
        <v>16295.697338149294</v>
      </c>
      <c r="G21" s="5">
        <f t="shared" si="0"/>
        <v>544</v>
      </c>
      <c r="H21" s="5">
        <f t="shared" si="3"/>
        <v>153558.23930757499</v>
      </c>
      <c r="I21" s="3">
        <f t="shared" si="1"/>
        <v>169853.93664572429</v>
      </c>
      <c r="K21" s="7">
        <v>43</v>
      </c>
      <c r="L21" s="4">
        <f t="shared" si="4"/>
        <v>32108.403613568691</v>
      </c>
      <c r="M21" s="5">
        <f t="shared" si="5"/>
        <v>744</v>
      </c>
      <c r="N21" s="5">
        <f t="shared" si="6"/>
        <v>737497.75533507054</v>
      </c>
      <c r="O21" s="3">
        <f t="shared" si="7"/>
        <v>769606.15894863917</v>
      </c>
    </row>
    <row r="22" spans="5:15" x14ac:dyDescent="0.5">
      <c r="E22" s="7">
        <v>19</v>
      </c>
      <c r="F22" s="4">
        <f t="shared" si="2"/>
        <v>16743.829014948402</v>
      </c>
      <c r="G22" s="5">
        <f t="shared" si="0"/>
        <v>552</v>
      </c>
      <c r="H22" s="5">
        <f t="shared" si="3"/>
        <v>166907.56104865877</v>
      </c>
      <c r="I22" s="3">
        <f t="shared" si="1"/>
        <v>183651.39006360716</v>
      </c>
      <c r="K22" s="7">
        <v>44</v>
      </c>
      <c r="L22" s="4">
        <f t="shared" si="4"/>
        <v>32991.384712941835</v>
      </c>
      <c r="M22" s="5">
        <f t="shared" si="5"/>
        <v>752</v>
      </c>
      <c r="N22" s="5">
        <f t="shared" si="6"/>
        <v>775199.26429072896</v>
      </c>
      <c r="O22" s="3">
        <f t="shared" si="7"/>
        <v>808190.64900367078</v>
      </c>
    </row>
    <row r="23" spans="5:15" x14ac:dyDescent="0.5">
      <c r="E23" s="7">
        <v>20</v>
      </c>
      <c r="F23" s="4">
        <f t="shared" si="2"/>
        <v>17204.284312859483</v>
      </c>
      <c r="G23" s="5">
        <f t="shared" si="0"/>
        <v>560</v>
      </c>
      <c r="H23" s="5">
        <f>FV($B$4,E23,-G23*12,0,2)</f>
        <v>180887.79026702582</v>
      </c>
      <c r="I23" s="3">
        <f t="shared" si="1"/>
        <v>198092.07457988529</v>
      </c>
      <c r="K23" s="7">
        <v>45</v>
      </c>
      <c r="L23" s="4">
        <f t="shared" si="4"/>
        <v>33898.647792547737</v>
      </c>
      <c r="M23" s="5">
        <f t="shared" si="5"/>
        <v>760</v>
      </c>
      <c r="N23" s="5">
        <f t="shared" si="6"/>
        <v>814361.63176147675</v>
      </c>
      <c r="O23" s="3">
        <f t="shared" si="7"/>
        <v>848260.27955402446</v>
      </c>
    </row>
    <row r="24" spans="5:15" x14ac:dyDescent="0.5">
      <c r="E24" s="7">
        <v>21</v>
      </c>
      <c r="F24" s="4">
        <f>+F23*(1+$B$4)</f>
        <v>17677.402131463121</v>
      </c>
      <c r="G24" s="5">
        <f>+$B$6+($B$6*$B$7*E24)</f>
        <v>568</v>
      </c>
      <c r="H24" s="5">
        <f>FV($B$4,E24,-G24*12,0,2)</f>
        <v>195520.8188493601</v>
      </c>
      <c r="I24" s="3">
        <f>+H24+F24</f>
        <v>213198.22098082321</v>
      </c>
      <c r="K24" s="7">
        <v>46</v>
      </c>
      <c r="L24" s="4">
        <f t="shared" si="4"/>
        <v>34830.860606842805</v>
      </c>
      <c r="M24" s="5">
        <f t="shared" si="5"/>
        <v>768</v>
      </c>
      <c r="N24" s="5">
        <f t="shared" si="6"/>
        <v>855033.98059949535</v>
      </c>
      <c r="O24" s="3">
        <f t="shared" si="7"/>
        <v>889864.84120633814</v>
      </c>
    </row>
    <row r="25" spans="5:15" x14ac:dyDescent="0.5">
      <c r="E25" s="7">
        <v>22</v>
      </c>
      <c r="F25" s="4">
        <f>+F24*(1+$B$4)</f>
        <v>18163.530690078358</v>
      </c>
      <c r="G25" s="5">
        <f>+$B$6+($B$6*$B$7*E25)</f>
        <v>576</v>
      </c>
      <c r="H25" s="5">
        <f>FV($B$4,E25,-G25*12,0,2)</f>
        <v>210829.26561233326</v>
      </c>
      <c r="I25" s="3">
        <f>+H25+F25</f>
        <v>228992.79630241162</v>
      </c>
      <c r="K25" s="7">
        <v>47</v>
      </c>
      <c r="L25" s="4">
        <f t="shared" si="4"/>
        <v>35788.709273530985</v>
      </c>
      <c r="M25" s="5">
        <f t="shared" si="5"/>
        <v>776</v>
      </c>
      <c r="N25" s="5">
        <f t="shared" si="6"/>
        <v>897267.03063958546</v>
      </c>
      <c r="O25" s="3">
        <f t="shared" si="7"/>
        <v>933055.73991311644</v>
      </c>
    </row>
    <row r="26" spans="5:15" x14ac:dyDescent="0.5">
      <c r="E26" s="7">
        <v>23</v>
      </c>
      <c r="F26" s="4">
        <f>+F25*(1+$B$4)</f>
        <v>18663.027784055514</v>
      </c>
      <c r="G26" s="5">
        <f>+$B$6+($B$6*$B$7*E26)</f>
        <v>584</v>
      </c>
      <c r="H26" s="5">
        <f>FV($B$4,E26,-G26*12,0,2)</f>
        <v>226836.49972801507</v>
      </c>
      <c r="I26" s="3">
        <f>+H26+F26</f>
        <v>245499.52751207058</v>
      </c>
      <c r="K26" s="7">
        <v>48</v>
      </c>
      <c r="L26" s="4">
        <f t="shared" si="4"/>
        <v>36772.898778553092</v>
      </c>
      <c r="M26" s="5">
        <f t="shared" si="5"/>
        <v>784</v>
      </c>
      <c r="N26" s="5">
        <f t="shared" si="6"/>
        <v>941113.14938405203</v>
      </c>
      <c r="O26" s="3">
        <f t="shared" si="7"/>
        <v>977886.04816260515</v>
      </c>
    </row>
    <row r="27" spans="5:15" x14ac:dyDescent="0.5">
      <c r="E27" s="7">
        <v>24</v>
      </c>
      <c r="F27" s="4">
        <f>+F26*(1+$B$4)</f>
        <v>19176.261048117041</v>
      </c>
      <c r="G27" s="5">
        <f>+$B$6+($B$6*$B$7*E27)</f>
        <v>592</v>
      </c>
      <c r="H27" s="5">
        <f>FV($B$4,E27,-G27*12,0,2)</f>
        <v>243566.66488794007</v>
      </c>
      <c r="I27" s="3">
        <f>+H27+F27</f>
        <v>262742.92593605712</v>
      </c>
      <c r="K27" s="7">
        <v>49</v>
      </c>
      <c r="L27" s="4">
        <f t="shared" si="4"/>
        <v>37784.153494963306</v>
      </c>
      <c r="M27" s="5">
        <f t="shared" si="5"/>
        <v>792</v>
      </c>
      <c r="N27" s="5">
        <f t="shared" si="6"/>
        <v>986626.40426754334</v>
      </c>
      <c r="O27" s="3">
        <f t="shared" si="7"/>
        <v>1024410.5577625067</v>
      </c>
    </row>
    <row r="28" spans="5:15" x14ac:dyDescent="0.5">
      <c r="E28" s="7">
        <v>25</v>
      </c>
      <c r="F28" s="4">
        <f>+F27*(1+$B$4)</f>
        <v>19703.608226940261</v>
      </c>
      <c r="G28" s="5">
        <f>+$B$6+($B$6*$B$7*E28)</f>
        <v>600</v>
      </c>
      <c r="H28" s="5">
        <f>FV($B$4,E28,-G28*12,0,2)</f>
        <v>261044.70422874179</v>
      </c>
      <c r="I28" s="3">
        <f>+H28+F28</f>
        <v>280748.31245568203</v>
      </c>
      <c r="K28" s="7">
        <v>50</v>
      </c>
      <c r="L28" s="4">
        <f t="shared" si="4"/>
        <v>38823.217716074803</v>
      </c>
      <c r="M28" s="5">
        <f t="shared" si="5"/>
        <v>800</v>
      </c>
      <c r="N28" s="5">
        <f t="shared" si="6"/>
        <v>1033862.6165504049</v>
      </c>
      <c r="O28" s="3">
        <f t="shared" si="7"/>
        <v>1072685.8342664798</v>
      </c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47"/>
  <sheetViews>
    <sheetView showGridLines="0" tabSelected="1" zoomScale="111" workbookViewId="0">
      <selection activeCell="N9" sqref="N9"/>
    </sheetView>
  </sheetViews>
  <sheetFormatPr defaultRowHeight="14.35" x14ac:dyDescent="0.5"/>
  <cols>
    <col min="1" max="1" width="36.76171875" customWidth="1"/>
    <col min="2" max="2" width="10.703125" bestFit="1" customWidth="1"/>
    <col min="3" max="3" width="3.3515625" customWidth="1"/>
    <col min="4" max="4" width="5.76171875" customWidth="1"/>
    <col min="5" max="5" width="11.41015625" customWidth="1"/>
    <col min="6" max="6" width="10.29296875" bestFit="1" customWidth="1"/>
    <col min="7" max="7" width="10.05859375" customWidth="1"/>
    <col min="9" max="9" width="2.52734375" customWidth="1"/>
    <col min="10" max="10" width="5" customWidth="1"/>
    <col min="11" max="11" width="10" customWidth="1"/>
  </cols>
  <sheetData>
    <row r="1" spans="1:14" ht="15.7" x14ac:dyDescent="0.55000000000000004">
      <c r="A1" s="17" t="s">
        <v>22</v>
      </c>
    </row>
    <row r="2" spans="1:14" ht="28.7" x14ac:dyDescent="0.5">
      <c r="A2" s="18" t="s">
        <v>2</v>
      </c>
      <c r="B2" s="1"/>
      <c r="D2" s="11" t="s">
        <v>1</v>
      </c>
      <c r="E2" s="11" t="s">
        <v>16</v>
      </c>
      <c r="F2" s="11" t="s">
        <v>17</v>
      </c>
      <c r="G2" s="11" t="s">
        <v>0</v>
      </c>
      <c r="H2" s="11" t="s">
        <v>15</v>
      </c>
      <c r="J2" s="11" t="s">
        <v>1</v>
      </c>
      <c r="K2" s="11" t="s">
        <v>16</v>
      </c>
      <c r="L2" s="11" t="s">
        <v>17</v>
      </c>
      <c r="M2" s="11" t="s">
        <v>0</v>
      </c>
      <c r="N2" s="11" t="s">
        <v>15</v>
      </c>
    </row>
    <row r="3" spans="1:14" x14ac:dyDescent="0.5">
      <c r="A3" s="13" t="s">
        <v>14</v>
      </c>
      <c r="B3" s="14">
        <v>1000000</v>
      </c>
      <c r="D3">
        <v>0</v>
      </c>
      <c r="E3" s="12">
        <f>+B3</f>
        <v>1000000</v>
      </c>
      <c r="F3" s="5"/>
      <c r="G3" s="5"/>
      <c r="H3" s="5"/>
    </row>
    <row r="4" spans="1:14" x14ac:dyDescent="0.5">
      <c r="A4" s="13" t="s">
        <v>3</v>
      </c>
      <c r="B4" s="15">
        <v>0.03</v>
      </c>
      <c r="D4">
        <v>1</v>
      </c>
      <c r="E4" s="12">
        <f t="shared" ref="E4:E22" si="0">IF(F4=" "," ",+E3-H4)</f>
        <v>946233.419537712</v>
      </c>
      <c r="F4" s="3">
        <f>IF(D4&gt;$B$5," ",$B$6)</f>
        <v>83766.580462288024</v>
      </c>
      <c r="G4" s="3">
        <f t="shared" ref="G4:G22" si="1">IF(F4=" "," ",IF($E$3=0,0,+E3*$B$4))</f>
        <v>30000</v>
      </c>
      <c r="H4" s="3">
        <f t="shared" ref="H4:H22" si="2">IF(F4=" "," ",+F4-G4)</f>
        <v>53766.580462288024</v>
      </c>
      <c r="J4">
        <v>26</v>
      </c>
      <c r="K4" s="12" t="str">
        <f>IF(L4=" "," ",+E28-N4)</f>
        <v xml:space="preserve"> </v>
      </c>
      <c r="L4" s="3" t="str">
        <f>IF(J4&gt;$B$5," ",$B$6)</f>
        <v xml:space="preserve"> </v>
      </c>
      <c r="M4" s="3" t="str">
        <f>IF(L4=" "," ",IF($E$3=0,0,+E28*$B$4))</f>
        <v xml:space="preserve"> </v>
      </c>
      <c r="N4" s="3" t="str">
        <f t="shared" ref="N4" si="3">IF(L4=" "," ",+L4-M4)</f>
        <v xml:space="preserve"> </v>
      </c>
    </row>
    <row r="5" spans="1:14" x14ac:dyDescent="0.5">
      <c r="A5" s="13" t="s">
        <v>4</v>
      </c>
      <c r="B5" s="16">
        <v>15</v>
      </c>
      <c r="D5">
        <v>2</v>
      </c>
      <c r="E5" s="12">
        <f t="shared" si="0"/>
        <v>890853.84166155534</v>
      </c>
      <c r="F5" s="3">
        <f t="shared" ref="F5:F22" si="4">IF(D5&gt;$B$5," ",$B$6)</f>
        <v>83766.580462288024</v>
      </c>
      <c r="G5" s="3">
        <f t="shared" si="1"/>
        <v>28387.002586131359</v>
      </c>
      <c r="H5" s="3">
        <f t="shared" si="2"/>
        <v>55379.577876156662</v>
      </c>
      <c r="J5">
        <v>27</v>
      </c>
      <c r="K5" s="12" t="str">
        <f t="shared" ref="K5:K18" si="5">IF(L5=" "," ",+K4-N5)</f>
        <v xml:space="preserve"> </v>
      </c>
      <c r="L5" s="3" t="str">
        <f>IF(J5&gt;$B$5," ",$B$6)</f>
        <v xml:space="preserve"> </v>
      </c>
      <c r="M5" s="3" t="str">
        <f t="shared" ref="M5:M18" si="6">IF(L5=" "," ",IF($E$3=0,0,+K4*$B$4))</f>
        <v xml:space="preserve"> </v>
      </c>
      <c r="N5" s="3" t="str">
        <f>IF(L5=" "," ",+L5-M5)</f>
        <v xml:space="preserve"> </v>
      </c>
    </row>
    <row r="6" spans="1:14" x14ac:dyDescent="0.5">
      <c r="A6" s="13" t="s">
        <v>18</v>
      </c>
      <c r="B6" s="14">
        <f>PMT(B4,B5,-B3,0)</f>
        <v>83766.580462288024</v>
      </c>
      <c r="D6">
        <v>3</v>
      </c>
      <c r="E6" s="12">
        <f t="shared" si="0"/>
        <v>833812.87644911394</v>
      </c>
      <c r="F6" s="3">
        <f t="shared" si="4"/>
        <v>83766.580462288024</v>
      </c>
      <c r="G6" s="3">
        <f t="shared" si="1"/>
        <v>26725.615249846658</v>
      </c>
      <c r="H6" s="3">
        <f t="shared" si="2"/>
        <v>57040.96521244137</v>
      </c>
      <c r="J6">
        <v>28</v>
      </c>
      <c r="K6" s="12" t="str">
        <f t="shared" si="5"/>
        <v xml:space="preserve"> </v>
      </c>
      <c r="L6" s="3" t="str">
        <f>IF(J6&gt;$B$5," ",$B$6)</f>
        <v xml:space="preserve"> </v>
      </c>
      <c r="M6" s="3" t="str">
        <f t="shared" si="6"/>
        <v xml:space="preserve"> </v>
      </c>
      <c r="N6" s="3" t="str">
        <f>IF(L6=" "," ",+L6-M6)</f>
        <v xml:space="preserve"> </v>
      </c>
    </row>
    <row r="7" spans="1:14" x14ac:dyDescent="0.5">
      <c r="D7">
        <v>4</v>
      </c>
      <c r="E7" s="12">
        <f t="shared" si="0"/>
        <v>775060.68228029937</v>
      </c>
      <c r="F7" s="3">
        <f t="shared" si="4"/>
        <v>83766.580462288024</v>
      </c>
      <c r="G7" s="3">
        <f t="shared" si="1"/>
        <v>25014.386293473417</v>
      </c>
      <c r="H7" s="3">
        <f t="shared" si="2"/>
        <v>58752.194168814603</v>
      </c>
      <c r="J7">
        <v>29</v>
      </c>
      <c r="K7" s="12" t="str">
        <f t="shared" si="5"/>
        <v xml:space="preserve"> </v>
      </c>
      <c r="L7" s="3" t="str">
        <f>IF(J7&gt;$B$5," ",$B$6)</f>
        <v xml:space="preserve"> </v>
      </c>
      <c r="M7" s="3" t="str">
        <f t="shared" si="6"/>
        <v xml:space="preserve"> </v>
      </c>
      <c r="N7" s="3" t="str">
        <f>IF(L7=" "," ",+L7-M7)</f>
        <v xml:space="preserve"> </v>
      </c>
    </row>
    <row r="8" spans="1:14" x14ac:dyDescent="0.5">
      <c r="A8" s="13" t="s">
        <v>23</v>
      </c>
      <c r="B8" s="14">
        <f>+B6/12</f>
        <v>6980.548371857335</v>
      </c>
      <c r="D8">
        <v>5</v>
      </c>
      <c r="E8" s="12">
        <f t="shared" si="0"/>
        <v>714545.92228642036</v>
      </c>
      <c r="F8" s="3">
        <f t="shared" si="4"/>
        <v>83766.580462288024</v>
      </c>
      <c r="G8" s="3">
        <f t="shared" si="1"/>
        <v>23251.82046840898</v>
      </c>
      <c r="H8" s="3">
        <f t="shared" si="2"/>
        <v>60514.759993879044</v>
      </c>
      <c r="J8">
        <v>30</v>
      </c>
      <c r="K8" s="12" t="str">
        <f t="shared" si="5"/>
        <v xml:space="preserve"> </v>
      </c>
      <c r="L8" s="3" t="str">
        <f>IF(J8&gt;$B$5," ",$B$6)</f>
        <v xml:space="preserve"> </v>
      </c>
      <c r="M8" s="3" t="str">
        <f t="shared" si="6"/>
        <v xml:space="preserve"> </v>
      </c>
      <c r="N8" s="3" t="str">
        <f>IF(L8=" "," ",+L8-M8)</f>
        <v xml:space="preserve"> </v>
      </c>
    </row>
    <row r="9" spans="1:14" x14ac:dyDescent="0.5">
      <c r="D9">
        <v>6</v>
      </c>
      <c r="E9" s="12">
        <f t="shared" si="0"/>
        <v>652215.71949272498</v>
      </c>
      <c r="F9" s="3">
        <f t="shared" si="4"/>
        <v>83766.580462288024</v>
      </c>
      <c r="G9" s="3">
        <f t="shared" si="1"/>
        <v>21436.37766859261</v>
      </c>
      <c r="H9" s="3">
        <f t="shared" si="2"/>
        <v>62330.202793695411</v>
      </c>
      <c r="J9">
        <v>31</v>
      </c>
      <c r="K9" s="12" t="str">
        <f t="shared" si="5"/>
        <v xml:space="preserve"> </v>
      </c>
      <c r="L9" s="3" t="str">
        <f>IF(J9&gt;$B$5," ",$B$6)</f>
        <v xml:space="preserve"> </v>
      </c>
      <c r="M9" s="3" t="str">
        <f t="shared" si="6"/>
        <v xml:space="preserve"> </v>
      </c>
      <c r="N9" s="3" t="str">
        <f>IF(L9=" "," ",+L9-M9)</f>
        <v xml:space="preserve"> </v>
      </c>
    </row>
    <row r="10" spans="1:14" x14ac:dyDescent="0.5">
      <c r="D10">
        <v>7</v>
      </c>
      <c r="E10" s="12">
        <f t="shared" si="0"/>
        <v>588015.61061521876</v>
      </c>
      <c r="F10" s="3">
        <f t="shared" si="4"/>
        <v>83766.580462288024</v>
      </c>
      <c r="G10" s="3">
        <f t="shared" si="1"/>
        <v>19566.47158478175</v>
      </c>
      <c r="H10" s="3">
        <f t="shared" si="2"/>
        <v>64200.108877506274</v>
      </c>
      <c r="J10">
        <v>32</v>
      </c>
      <c r="K10" s="12" t="str">
        <f t="shared" si="5"/>
        <v xml:space="preserve"> </v>
      </c>
      <c r="L10" s="3" t="str">
        <f>IF(J10&gt;$B$5," ",$B$6)</f>
        <v xml:space="preserve"> </v>
      </c>
      <c r="M10" s="3" t="str">
        <f t="shared" si="6"/>
        <v xml:space="preserve"> </v>
      </c>
      <c r="N10" s="3" t="str">
        <f>IF(L10=" "," ",+L10-M10)</f>
        <v xml:space="preserve"> </v>
      </c>
    </row>
    <row r="11" spans="1:14" x14ac:dyDescent="0.5">
      <c r="D11">
        <v>8</v>
      </c>
      <c r="E11" s="12">
        <f t="shared" si="0"/>
        <v>521889.49847138731</v>
      </c>
      <c r="F11" s="3">
        <f t="shared" si="4"/>
        <v>83766.580462288024</v>
      </c>
      <c r="G11" s="3">
        <f t="shared" si="1"/>
        <v>17640.468318456562</v>
      </c>
      <c r="H11" s="3">
        <f t="shared" si="2"/>
        <v>66126.112143831459</v>
      </c>
      <c r="J11">
        <v>33</v>
      </c>
      <c r="K11" s="12" t="str">
        <f t="shared" si="5"/>
        <v xml:space="preserve"> </v>
      </c>
      <c r="L11" s="3" t="str">
        <f>IF(J11&gt;$B$5," ",$B$6)</f>
        <v xml:space="preserve"> </v>
      </c>
      <c r="M11" s="3" t="str">
        <f t="shared" si="6"/>
        <v xml:space="preserve"> </v>
      </c>
      <c r="N11" s="3" t="str">
        <f>IF(L11=" "," ",+L11-M11)</f>
        <v xml:space="preserve"> </v>
      </c>
    </row>
    <row r="12" spans="1:14" x14ac:dyDescent="0.5">
      <c r="D12">
        <v>9</v>
      </c>
      <c r="E12" s="12">
        <f t="shared" si="0"/>
        <v>453779.60296324093</v>
      </c>
      <c r="F12" s="3">
        <f t="shared" si="4"/>
        <v>83766.580462288024</v>
      </c>
      <c r="G12" s="3">
        <f t="shared" si="1"/>
        <v>15656.68495414162</v>
      </c>
      <c r="H12" s="3">
        <f t="shared" si="2"/>
        <v>68109.895508146408</v>
      </c>
      <c r="J12">
        <v>34</v>
      </c>
      <c r="K12" s="12" t="str">
        <f t="shared" si="5"/>
        <v xml:space="preserve"> </v>
      </c>
      <c r="L12" s="3" t="str">
        <f>IF(J12&gt;$B$5," ",$B$6)</f>
        <v xml:space="preserve"> </v>
      </c>
      <c r="M12" s="3" t="str">
        <f t="shared" si="6"/>
        <v xml:space="preserve"> </v>
      </c>
      <c r="N12" s="3" t="str">
        <f>IF(L12=" "," ",+L12-M12)</f>
        <v xml:space="preserve"> </v>
      </c>
    </row>
    <row r="13" spans="1:14" x14ac:dyDescent="0.5">
      <c r="D13">
        <v>10</v>
      </c>
      <c r="E13" s="12">
        <f t="shared" si="0"/>
        <v>383626.41058985016</v>
      </c>
      <c r="F13" s="3">
        <f t="shared" si="4"/>
        <v>83766.580462288024</v>
      </c>
      <c r="G13" s="3">
        <f t="shared" si="1"/>
        <v>13613.388088897227</v>
      </c>
      <c r="H13" s="3">
        <f t="shared" si="2"/>
        <v>70153.192373390804</v>
      </c>
      <c r="J13">
        <v>35</v>
      </c>
      <c r="K13" s="12" t="str">
        <f t="shared" si="5"/>
        <v xml:space="preserve"> </v>
      </c>
      <c r="L13" s="3" t="str">
        <f>IF(J13&gt;$B$5," ",$B$6)</f>
        <v xml:space="preserve"> </v>
      </c>
      <c r="M13" s="3" t="str">
        <f t="shared" si="6"/>
        <v xml:space="preserve"> </v>
      </c>
      <c r="N13" s="3" t="str">
        <f>IF(L13=" "," ",+L13-M13)</f>
        <v xml:space="preserve"> </v>
      </c>
    </row>
    <row r="14" spans="1:14" x14ac:dyDescent="0.5">
      <c r="D14">
        <v>11</v>
      </c>
      <c r="E14" s="12">
        <f t="shared" si="0"/>
        <v>311368.62244525761</v>
      </c>
      <c r="F14" s="3">
        <f t="shared" si="4"/>
        <v>83766.580462288024</v>
      </c>
      <c r="G14" s="3">
        <f t="shared" si="1"/>
        <v>11508.792317695505</v>
      </c>
      <c r="H14" s="3">
        <f t="shared" si="2"/>
        <v>72257.788144592516</v>
      </c>
      <c r="J14">
        <v>36</v>
      </c>
      <c r="K14" s="12" t="str">
        <f t="shared" si="5"/>
        <v xml:space="preserve"> </v>
      </c>
      <c r="L14" s="3" t="str">
        <f>IF(J14&gt;$B$5," ",$B$6)</f>
        <v xml:space="preserve"> </v>
      </c>
      <c r="M14" s="3" t="str">
        <f t="shared" si="6"/>
        <v xml:space="preserve"> </v>
      </c>
      <c r="N14" s="3" t="str">
        <f>IF(L14=" "," ",+L14-M14)</f>
        <v xml:space="preserve"> </v>
      </c>
    </row>
    <row r="15" spans="1:14" x14ac:dyDescent="0.5">
      <c r="D15">
        <v>12</v>
      </c>
      <c r="E15" s="12">
        <f t="shared" si="0"/>
        <v>236943.10065632733</v>
      </c>
      <c r="F15" s="3">
        <f t="shared" si="4"/>
        <v>83766.580462288024</v>
      </c>
      <c r="G15" s="3">
        <f t="shared" si="1"/>
        <v>9341.0586733577275</v>
      </c>
      <c r="H15" s="3">
        <f t="shared" si="2"/>
        <v>74425.521788930302</v>
      </c>
      <c r="J15">
        <v>37</v>
      </c>
      <c r="K15" s="12" t="str">
        <f t="shared" si="5"/>
        <v xml:space="preserve"> </v>
      </c>
      <c r="L15" s="3" t="str">
        <f>IF(J15&gt;$B$5," ",$B$6)</f>
        <v xml:space="preserve"> </v>
      </c>
      <c r="M15" s="3" t="str">
        <f t="shared" si="6"/>
        <v xml:space="preserve"> </v>
      </c>
      <c r="N15" s="3" t="str">
        <f>IF(L15=" "," ",+L15-M15)</f>
        <v xml:space="preserve"> </v>
      </c>
    </row>
    <row r="16" spans="1:14" x14ac:dyDescent="0.5">
      <c r="D16">
        <v>13</v>
      </c>
      <c r="E16" s="12">
        <f t="shared" si="0"/>
        <v>160284.81321372912</v>
      </c>
      <c r="F16" s="3">
        <f t="shared" si="4"/>
        <v>83766.580462288024</v>
      </c>
      <c r="G16" s="3">
        <f t="shared" si="1"/>
        <v>7108.2930196898196</v>
      </c>
      <c r="H16" s="3">
        <f t="shared" si="2"/>
        <v>76658.287442598201</v>
      </c>
      <c r="J16">
        <v>38</v>
      </c>
      <c r="K16" s="12" t="str">
        <f t="shared" si="5"/>
        <v xml:space="preserve"> </v>
      </c>
      <c r="L16" s="3" t="str">
        <f>IF(J16&gt;$B$5," ",$B$6)</f>
        <v xml:space="preserve"> </v>
      </c>
      <c r="M16" s="3" t="str">
        <f t="shared" si="6"/>
        <v xml:space="preserve"> </v>
      </c>
      <c r="N16" s="3" t="str">
        <f>IF(L16=" "," ",+L16-M16)</f>
        <v xml:space="preserve"> </v>
      </c>
    </row>
    <row r="17" spans="4:14" x14ac:dyDescent="0.5">
      <c r="D17">
        <v>14</v>
      </c>
      <c r="E17" s="12">
        <f t="shared" si="0"/>
        <v>81326.777147852976</v>
      </c>
      <c r="F17" s="3">
        <f t="shared" si="4"/>
        <v>83766.580462288024</v>
      </c>
      <c r="G17" s="3">
        <f t="shared" si="1"/>
        <v>4808.544396411874</v>
      </c>
      <c r="H17" s="3">
        <f t="shared" si="2"/>
        <v>78958.036065876149</v>
      </c>
      <c r="J17">
        <v>39</v>
      </c>
      <c r="K17" s="12" t="str">
        <f t="shared" si="5"/>
        <v xml:space="preserve"> </v>
      </c>
      <c r="L17" s="3" t="str">
        <f>IF(J17&gt;$B$5," ",$B$6)</f>
        <v xml:space="preserve"> </v>
      </c>
      <c r="M17" s="3" t="str">
        <f t="shared" si="6"/>
        <v xml:space="preserve"> </v>
      </c>
      <c r="N17" s="3" t="str">
        <f>IF(L17=" "," ",+L17-M17)</f>
        <v xml:space="preserve"> </v>
      </c>
    </row>
    <row r="18" spans="4:14" x14ac:dyDescent="0.5">
      <c r="D18">
        <v>15</v>
      </c>
      <c r="E18" s="12">
        <f t="shared" si="0"/>
        <v>5.3842086344957352E-10</v>
      </c>
      <c r="F18" s="3">
        <f t="shared" si="4"/>
        <v>83766.580462288024</v>
      </c>
      <c r="G18" s="3">
        <f t="shared" si="1"/>
        <v>2439.8033144355891</v>
      </c>
      <c r="H18" s="3">
        <f t="shared" si="2"/>
        <v>81326.777147852437</v>
      </c>
      <c r="J18">
        <v>40</v>
      </c>
      <c r="K18" s="12" t="str">
        <f t="shared" si="5"/>
        <v xml:space="preserve"> </v>
      </c>
      <c r="L18" s="3" t="str">
        <f>IF(J18&gt;$B$5," ",$B$6)</f>
        <v xml:space="preserve"> </v>
      </c>
      <c r="M18" s="3" t="str">
        <f t="shared" si="6"/>
        <v xml:space="preserve"> </v>
      </c>
      <c r="N18" s="3" t="str">
        <f>IF(L18=" "," ",+L18-M18)</f>
        <v xml:space="preserve"> </v>
      </c>
    </row>
    <row r="19" spans="4:14" x14ac:dyDescent="0.5">
      <c r="D19">
        <v>16</v>
      </c>
      <c r="E19" s="12" t="str">
        <f t="shared" si="0"/>
        <v xml:space="preserve"> </v>
      </c>
      <c r="F19" s="3" t="str">
        <f t="shared" si="4"/>
        <v xml:space="preserve"> </v>
      </c>
      <c r="G19" s="3" t="str">
        <f t="shared" si="1"/>
        <v xml:space="preserve"> </v>
      </c>
      <c r="H19" s="3" t="str">
        <f t="shared" si="2"/>
        <v xml:space="preserve"> </v>
      </c>
      <c r="J19">
        <v>41</v>
      </c>
      <c r="K19" s="12" t="str">
        <f t="shared" ref="K19:K23" si="7">IF(L19=" "," ",+K18-N19)</f>
        <v xml:space="preserve"> </v>
      </c>
      <c r="L19" s="3" t="str">
        <f t="shared" ref="L19:L23" si="8">IF(J19&gt;$B$5," ",$B$6)</f>
        <v xml:space="preserve"> </v>
      </c>
      <c r="M19" s="3" t="str">
        <f t="shared" ref="M19:M23" si="9">IF(L19=" "," ",IF($E$3=0,0,+K18*$B$4))</f>
        <v xml:space="preserve"> </v>
      </c>
      <c r="N19" s="3" t="str">
        <f t="shared" ref="N19:N23" si="10">IF(L19=" "," ",+L19-M19)</f>
        <v xml:space="preserve"> </v>
      </c>
    </row>
    <row r="20" spans="4:14" x14ac:dyDescent="0.5">
      <c r="D20">
        <v>17</v>
      </c>
      <c r="E20" s="12" t="str">
        <f t="shared" si="0"/>
        <v xml:space="preserve"> </v>
      </c>
      <c r="F20" s="3" t="str">
        <f t="shared" si="4"/>
        <v xml:space="preserve"> </v>
      </c>
      <c r="G20" s="3" t="str">
        <f t="shared" si="1"/>
        <v xml:space="preserve"> </v>
      </c>
      <c r="H20" s="3" t="str">
        <f t="shared" si="2"/>
        <v xml:space="preserve"> </v>
      </c>
      <c r="J20">
        <v>42</v>
      </c>
      <c r="K20" s="12" t="str">
        <f t="shared" si="7"/>
        <v xml:space="preserve"> </v>
      </c>
      <c r="L20" s="3" t="str">
        <f t="shared" si="8"/>
        <v xml:space="preserve"> </v>
      </c>
      <c r="M20" s="3" t="str">
        <f t="shared" si="9"/>
        <v xml:space="preserve"> </v>
      </c>
      <c r="N20" s="3" t="str">
        <f t="shared" si="10"/>
        <v xml:space="preserve"> </v>
      </c>
    </row>
    <row r="21" spans="4:14" x14ac:dyDescent="0.5">
      <c r="D21">
        <v>18</v>
      </c>
      <c r="E21" s="12" t="str">
        <f t="shared" si="0"/>
        <v xml:space="preserve"> </v>
      </c>
      <c r="F21" s="3" t="str">
        <f t="shared" si="4"/>
        <v xml:space="preserve"> </v>
      </c>
      <c r="G21" s="3" t="str">
        <f t="shared" si="1"/>
        <v xml:space="preserve"> </v>
      </c>
      <c r="H21" s="3" t="str">
        <f t="shared" si="2"/>
        <v xml:space="preserve"> </v>
      </c>
      <c r="J21">
        <v>43</v>
      </c>
      <c r="K21" s="12" t="str">
        <f t="shared" si="7"/>
        <v xml:space="preserve"> </v>
      </c>
      <c r="L21" s="3" t="str">
        <f t="shared" si="8"/>
        <v xml:space="preserve"> </v>
      </c>
      <c r="M21" s="3" t="str">
        <f t="shared" si="9"/>
        <v xml:space="preserve"> </v>
      </c>
      <c r="N21" s="3" t="str">
        <f t="shared" si="10"/>
        <v xml:space="preserve"> </v>
      </c>
    </row>
    <row r="22" spans="4:14" x14ac:dyDescent="0.5">
      <c r="D22">
        <v>19</v>
      </c>
      <c r="E22" s="12" t="str">
        <f t="shared" si="0"/>
        <v xml:space="preserve"> </v>
      </c>
      <c r="F22" s="3" t="str">
        <f t="shared" si="4"/>
        <v xml:space="preserve"> </v>
      </c>
      <c r="G22" s="3" t="str">
        <f t="shared" si="1"/>
        <v xml:space="preserve"> </v>
      </c>
      <c r="H22" s="3" t="str">
        <f t="shared" si="2"/>
        <v xml:space="preserve"> </v>
      </c>
      <c r="J22">
        <v>44</v>
      </c>
      <c r="K22" s="12" t="str">
        <f t="shared" si="7"/>
        <v xml:space="preserve"> </v>
      </c>
      <c r="L22" s="3" t="str">
        <f t="shared" si="8"/>
        <v xml:space="preserve"> </v>
      </c>
      <c r="M22" s="3" t="str">
        <f t="shared" si="9"/>
        <v xml:space="preserve"> </v>
      </c>
      <c r="N22" s="3" t="str">
        <f t="shared" si="10"/>
        <v xml:space="preserve"> </v>
      </c>
    </row>
    <row r="23" spans="4:14" x14ac:dyDescent="0.5">
      <c r="D23">
        <v>20</v>
      </c>
      <c r="E23" s="12" t="str">
        <f>IF(F23=" "," ",+E22-H23)</f>
        <v xml:space="preserve"> </v>
      </c>
      <c r="F23" s="3" t="str">
        <f>IF(D23&gt;$B$5," ",$B$6)</f>
        <v xml:space="preserve"> </v>
      </c>
      <c r="G23" s="3" t="str">
        <f>IF(F23=" "," ",IF($E$3=0,0,+E22*$B$4))</f>
        <v xml:space="preserve"> </v>
      </c>
      <c r="H23" s="3" t="str">
        <f>IF(F23=" "," ",+F23-G23)</f>
        <v xml:space="preserve"> </v>
      </c>
      <c r="J23">
        <v>45</v>
      </c>
      <c r="K23" s="12" t="str">
        <f t="shared" si="7"/>
        <v xml:space="preserve"> </v>
      </c>
      <c r="L23" s="3" t="str">
        <f t="shared" si="8"/>
        <v xml:space="preserve"> </v>
      </c>
      <c r="M23" s="3" t="str">
        <f t="shared" si="9"/>
        <v xml:space="preserve"> </v>
      </c>
      <c r="N23" s="3" t="str">
        <f t="shared" si="10"/>
        <v xml:space="preserve"> </v>
      </c>
    </row>
    <row r="24" spans="4:14" x14ac:dyDescent="0.5">
      <c r="D24">
        <v>21</v>
      </c>
      <c r="E24" s="12" t="str">
        <f>IF(F24=" "," ",+E23-H24)</f>
        <v xml:space="preserve"> </v>
      </c>
      <c r="F24" s="3" t="str">
        <f>IF(D24&gt;$B$5," ",$B$6)</f>
        <v xml:space="preserve"> </v>
      </c>
      <c r="G24" s="3" t="str">
        <f>IF(F24=" "," ",IF($E$3=0,0,+E23*$B$4))</f>
        <v xml:space="preserve"> </v>
      </c>
      <c r="H24" s="3" t="str">
        <f>IF(F24=" "," ",+F24-G24)</f>
        <v xml:space="preserve"> </v>
      </c>
      <c r="J24">
        <v>46</v>
      </c>
      <c r="K24" s="12" t="str">
        <f t="shared" ref="K24:K28" si="11">IF(L24=" "," ",+K23-N24)</f>
        <v xml:space="preserve"> </v>
      </c>
      <c r="L24" s="3" t="str">
        <f t="shared" ref="L24:L28" si="12">IF(J24&gt;$B$5," ",$B$6)</f>
        <v xml:space="preserve"> </v>
      </c>
      <c r="M24" s="3" t="str">
        <f t="shared" ref="M24:M28" si="13">IF(L24=" "," ",IF($E$3=0,0,+K23*$B$4))</f>
        <v xml:space="preserve"> </v>
      </c>
      <c r="N24" s="3" t="str">
        <f t="shared" ref="N24:N28" si="14">IF(L24=" "," ",+L24-M24)</f>
        <v xml:space="preserve"> </v>
      </c>
    </row>
    <row r="25" spans="4:14" x14ac:dyDescent="0.5">
      <c r="D25">
        <v>22</v>
      </c>
      <c r="E25" s="12" t="str">
        <f>IF(F25=" "," ",+E24-H25)</f>
        <v xml:space="preserve"> </v>
      </c>
      <c r="F25" s="3" t="str">
        <f>IF(D25&gt;$B$5," ",$B$6)</f>
        <v xml:space="preserve"> </v>
      </c>
      <c r="G25" s="3" t="str">
        <f>IF(F25=" "," ",IF($E$3=0,0,+E24*$B$4))</f>
        <v xml:space="preserve"> </v>
      </c>
      <c r="H25" s="3" t="str">
        <f>IF(F25=" "," ",+F25-G25)</f>
        <v xml:space="preserve"> </v>
      </c>
      <c r="J25">
        <v>47</v>
      </c>
      <c r="K25" s="12" t="str">
        <f t="shared" si="11"/>
        <v xml:space="preserve"> </v>
      </c>
      <c r="L25" s="3" t="str">
        <f t="shared" si="12"/>
        <v xml:space="preserve"> </v>
      </c>
      <c r="M25" s="3" t="str">
        <f t="shared" si="13"/>
        <v xml:space="preserve"> </v>
      </c>
      <c r="N25" s="3" t="str">
        <f t="shared" si="14"/>
        <v xml:space="preserve"> </v>
      </c>
    </row>
    <row r="26" spans="4:14" x14ac:dyDescent="0.5">
      <c r="D26">
        <v>23</v>
      </c>
      <c r="E26" s="12" t="str">
        <f>IF(F26=" "," ",+E25-H26)</f>
        <v xml:space="preserve"> </v>
      </c>
      <c r="F26" s="3" t="str">
        <f>IF(D26&gt;$B$5," ",$B$6)</f>
        <v xml:space="preserve"> </v>
      </c>
      <c r="G26" s="3" t="str">
        <f>IF(F26=" "," ",IF($E$3=0,0,+E25*$B$4))</f>
        <v xml:space="preserve"> </v>
      </c>
      <c r="H26" s="3" t="str">
        <f>IF(F26=" "," ",+F26-G26)</f>
        <v xml:space="preserve"> </v>
      </c>
      <c r="J26">
        <v>48</v>
      </c>
      <c r="K26" s="12" t="str">
        <f t="shared" si="11"/>
        <v xml:space="preserve"> </v>
      </c>
      <c r="L26" s="3" t="str">
        <f t="shared" si="12"/>
        <v xml:space="preserve"> </v>
      </c>
      <c r="M26" s="3" t="str">
        <f t="shared" si="13"/>
        <v xml:space="preserve"> </v>
      </c>
      <c r="N26" s="3" t="str">
        <f t="shared" si="14"/>
        <v xml:space="preserve"> </v>
      </c>
    </row>
    <row r="27" spans="4:14" x14ac:dyDescent="0.5">
      <c r="D27">
        <v>24</v>
      </c>
      <c r="E27" s="12" t="str">
        <f>IF(F27=" "," ",+E26-H27)</f>
        <v xml:space="preserve"> </v>
      </c>
      <c r="F27" s="3" t="str">
        <f>IF(D27&gt;$B$5," ",$B$6)</f>
        <v xml:space="preserve"> </v>
      </c>
      <c r="G27" s="3" t="str">
        <f>IF(F27=" "," ",IF($E$3=0,0,+E26*$B$4))</f>
        <v xml:space="preserve"> </v>
      </c>
      <c r="H27" s="3" t="str">
        <f>IF(F27=" "," ",+F27-G27)</f>
        <v xml:space="preserve"> </v>
      </c>
      <c r="J27">
        <v>49</v>
      </c>
      <c r="K27" s="12" t="str">
        <f t="shared" si="11"/>
        <v xml:space="preserve"> </v>
      </c>
      <c r="L27" s="3" t="str">
        <f t="shared" si="12"/>
        <v xml:space="preserve"> </v>
      </c>
      <c r="M27" s="3" t="str">
        <f t="shared" si="13"/>
        <v xml:space="preserve"> </v>
      </c>
      <c r="N27" s="3" t="str">
        <f t="shared" si="14"/>
        <v xml:space="preserve"> </v>
      </c>
    </row>
    <row r="28" spans="4:14" x14ac:dyDescent="0.5">
      <c r="D28">
        <v>25</v>
      </c>
      <c r="E28" s="12" t="str">
        <f>IF(F28=" "," ",+E27-H28)</f>
        <v xml:space="preserve"> </v>
      </c>
      <c r="F28" s="3" t="str">
        <f>IF(D28&gt;$B$5," ",$B$6)</f>
        <v xml:space="preserve"> </v>
      </c>
      <c r="G28" s="3" t="str">
        <f>IF(F28=" "," ",IF($E$3=0,0,+E27*$B$4))</f>
        <v xml:space="preserve"> </v>
      </c>
      <c r="H28" s="3" t="str">
        <f>IF(F28=" "," ",+F28-G28)</f>
        <v xml:space="preserve"> </v>
      </c>
      <c r="J28">
        <v>50</v>
      </c>
      <c r="K28" s="12" t="str">
        <f t="shared" si="11"/>
        <v xml:space="preserve"> </v>
      </c>
      <c r="L28" s="3" t="str">
        <f t="shared" si="12"/>
        <v xml:space="preserve"> </v>
      </c>
      <c r="M28" s="3" t="str">
        <f t="shared" si="13"/>
        <v xml:space="preserve"> </v>
      </c>
      <c r="N28" s="3" t="str">
        <f t="shared" si="14"/>
        <v xml:space="preserve"> </v>
      </c>
    </row>
    <row r="44" spans="6:8" x14ac:dyDescent="0.5">
      <c r="F44" s="5"/>
      <c r="G44" s="5"/>
      <c r="H44" s="5"/>
    </row>
    <row r="45" spans="6:8" x14ac:dyDescent="0.5">
      <c r="F45" s="5"/>
      <c r="G45" s="5"/>
      <c r="H45" s="5"/>
    </row>
    <row r="46" spans="6:8" x14ac:dyDescent="0.5">
      <c r="F46" s="5"/>
      <c r="G46" s="5"/>
      <c r="H46" s="5"/>
    </row>
    <row r="47" spans="6:8" x14ac:dyDescent="0.5">
      <c r="F47" s="5"/>
      <c r="G47" s="5"/>
      <c r="H47" s="5"/>
    </row>
  </sheetData>
  <pageMargins left="0.7" right="0.7" top="0.75" bottom="0.75" header="0.3" footer="0.3"/>
  <pageSetup scale="8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INITIAL INVESTMENT</vt:lpstr>
      <vt:lpstr>LOAN</vt:lpstr>
      <vt:lpstr>'INITIAL INVESTMENT'!Print_Area</vt:lpstr>
      <vt:lpstr>LOAN!Print_Area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Chris Droussiotis</cp:lastModifiedBy>
  <cp:lastPrinted>2019-10-14T16:05:57Z</cp:lastPrinted>
  <dcterms:created xsi:type="dcterms:W3CDTF">2011-02-10T14:55:31Z</dcterms:created>
  <dcterms:modified xsi:type="dcterms:W3CDTF">2019-10-14T16:19:35Z</dcterms:modified>
</cp:coreProperties>
</file>