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96" windowHeight="724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'Sheet1'!$A$3:$O$170</definedName>
  </definedNames>
  <calcPr fullCalcOnLoad="1"/>
</workbook>
</file>

<file path=xl/sharedStrings.xml><?xml version="1.0" encoding="utf-8"?>
<sst xmlns="http://schemas.openxmlformats.org/spreadsheetml/2006/main" count="118" uniqueCount="64">
  <si>
    <t>PERFORMANCE SCENARIOS</t>
  </si>
  <si>
    <t>Stocks (s)</t>
  </si>
  <si>
    <t>Bonds (b)</t>
  </si>
  <si>
    <r>
      <t xml:space="preserve">Scenario 
</t>
    </r>
    <r>
      <rPr>
        <b/>
        <sz val="14"/>
        <rFont val="Arial"/>
        <family val="2"/>
      </rPr>
      <t>(S)</t>
    </r>
  </si>
  <si>
    <r>
      <t xml:space="preserve">Probability
</t>
    </r>
    <r>
      <rPr>
        <b/>
        <sz val="14"/>
        <rFont val="Arial"/>
        <family val="2"/>
      </rPr>
      <t>(p)</t>
    </r>
  </si>
  <si>
    <r>
      <t xml:space="preserve">ROR %
</t>
    </r>
    <r>
      <rPr>
        <b/>
        <sz val="14"/>
        <rFont val="Arial"/>
        <family val="2"/>
      </rPr>
      <t>(r</t>
    </r>
    <r>
      <rPr>
        <b/>
        <sz val="10"/>
        <rFont val="Arial"/>
        <family val="2"/>
      </rPr>
      <t>s</t>
    </r>
    <r>
      <rPr>
        <b/>
        <sz val="14"/>
        <rFont val="Arial"/>
        <family val="2"/>
      </rPr>
      <t>)</t>
    </r>
  </si>
  <si>
    <r>
      <t xml:space="preserve"> p * r</t>
    </r>
    <r>
      <rPr>
        <b/>
        <sz val="10"/>
        <rFont val="Arial"/>
        <family val="2"/>
      </rPr>
      <t>s
%</t>
    </r>
  </si>
  <si>
    <t>Deviation for Exp. Ret.
(Dev.)</t>
  </si>
  <si>
    <t>Square Deviation
(SD)
Dev^2</t>
  </si>
  <si>
    <t>p * SD</t>
  </si>
  <si>
    <r>
      <t xml:space="preserve">ROR %
</t>
    </r>
    <r>
      <rPr>
        <b/>
        <sz val="14"/>
        <rFont val="Arial"/>
        <family val="2"/>
      </rPr>
      <t>(r</t>
    </r>
    <r>
      <rPr>
        <b/>
        <sz val="10"/>
        <rFont val="Arial"/>
        <family val="2"/>
      </rPr>
      <t>b</t>
    </r>
    <r>
      <rPr>
        <b/>
        <sz val="14"/>
        <rFont val="Arial"/>
        <family val="2"/>
      </rPr>
      <t>)</t>
    </r>
  </si>
  <si>
    <r>
      <t xml:space="preserve"> p * r</t>
    </r>
    <r>
      <rPr>
        <b/>
        <sz val="10"/>
        <rFont val="Arial"/>
        <family val="2"/>
      </rPr>
      <t>b
%</t>
    </r>
  </si>
  <si>
    <t>Recession (Sr)</t>
  </si>
  <si>
    <t>Normal (Sn)</t>
  </si>
  <si>
    <t>Boom (Sb)</t>
  </si>
  <si>
    <t>%</t>
  </si>
  <si>
    <t>Variance=</t>
  </si>
  <si>
    <t>SD =</t>
  </si>
  <si>
    <t>PORTFOLIO ANALYSIS (Asset Allocation)</t>
  </si>
  <si>
    <t>Asset Allocation</t>
  </si>
  <si>
    <t>Stocks (As) =</t>
  </si>
  <si>
    <t>Bonds (Ab) =</t>
  </si>
  <si>
    <r>
      <t>(As * r</t>
    </r>
    <r>
      <rPr>
        <b/>
        <sz val="10"/>
        <rFont val="Arial"/>
        <family val="2"/>
      </rPr>
      <t>s</t>
    </r>
    <r>
      <rPr>
        <b/>
        <sz val="14"/>
        <rFont val="Arial"/>
        <family val="2"/>
      </rPr>
      <t>) + (Ab * r</t>
    </r>
    <r>
      <rPr>
        <b/>
        <sz val="10"/>
        <rFont val="Arial"/>
        <family val="2"/>
      </rPr>
      <t>b</t>
    </r>
    <r>
      <rPr>
        <b/>
        <sz val="14"/>
        <rFont val="Arial"/>
        <family val="2"/>
      </rPr>
      <t>)</t>
    </r>
  </si>
  <si>
    <t>COVARIANCE &amp; CORRELATION</t>
  </si>
  <si>
    <t>Stocks (Deviation from the mean)</t>
  </si>
  <si>
    <t>Bonds (Deviation from the mean)</t>
  </si>
  <si>
    <t>Ds * Db</t>
  </si>
  <si>
    <t>Covariance
 [p * (Ds*Db)</t>
  </si>
  <si>
    <t>Covariance=</t>
  </si>
  <si>
    <t>Correlation Coefficient =</t>
  </si>
  <si>
    <t>Parameters</t>
  </si>
  <si>
    <t>E (rs) =</t>
  </si>
  <si>
    <t>E (rb) =</t>
  </si>
  <si>
    <t>σs =</t>
  </si>
  <si>
    <t>σb=</t>
  </si>
  <si>
    <t>Psb =</t>
  </si>
  <si>
    <t>Portfolio Weights</t>
  </si>
  <si>
    <t>Exp Return</t>
  </si>
  <si>
    <t>Std Dev.</t>
  </si>
  <si>
    <t>Ws</t>
  </si>
  <si>
    <t>Wb</t>
  </si>
  <si>
    <t xml:space="preserve"> E(rp) %</t>
  </si>
  <si>
    <t>σp %</t>
  </si>
  <si>
    <t>Minimum Variance</t>
  </si>
  <si>
    <t>Stocks</t>
  </si>
  <si>
    <t>Bonds</t>
  </si>
  <si>
    <t>Correlation between B and S =</t>
  </si>
  <si>
    <t>Portfolio %</t>
  </si>
  <si>
    <t>Weights</t>
  </si>
  <si>
    <t>Returns (%)</t>
  </si>
  <si>
    <t>σ (%)</t>
  </si>
  <si>
    <r>
      <t>(Wb.</t>
    </r>
    <r>
      <rPr>
        <b/>
        <sz val="10"/>
        <rFont val="Arial"/>
        <family val="0"/>
      </rPr>
      <t>σb)^2+(Ws.σs)^2</t>
    </r>
  </si>
  <si>
    <r>
      <t>2*(Wb.</t>
    </r>
    <r>
      <rPr>
        <b/>
        <sz val="10"/>
        <rFont val="Arial"/>
        <family val="0"/>
      </rPr>
      <t>σb.Wb.σb).p</t>
    </r>
  </si>
  <si>
    <t>σ (bs) (%)</t>
  </si>
  <si>
    <t>Risk Free Portfolio</t>
  </si>
  <si>
    <t>T-Bills</t>
  </si>
  <si>
    <t>Risky Portfolio</t>
  </si>
  <si>
    <t>Sharpe Ratio</t>
  </si>
  <si>
    <t>Expected Return  of Total Portfolio =</t>
  </si>
  <si>
    <t>With Correlation = 1</t>
  </si>
  <si>
    <t>With Correlation = -1</t>
  </si>
  <si>
    <t>MEASURING RISK, RETURN, ASSET ALLOCATION, COVARIANCE &amp; CORRELATION</t>
  </si>
  <si>
    <t>FINDING RISK RETURN EFFICIENCY (EFFICIENT FRONTIER) AND OPTIMIZATION (SHARPE RATIO)</t>
  </si>
  <si>
    <t>CALCULATING PORTFOLIO OPTIMIZATION (SHARPE RATIO)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</si>
</sst>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0%"/>
    <numFmt numFmtId="167" formatCode="0.000"/>
    <numFmt numFmtId="168" formatCode="_(* #,##0_);_(* \(#,##0\);_(* &quot;-&quot;??_);_(@_)"/>
    <numFmt numFmtId="169" formatCode="0.0000"/>
  </numFmts>
  <fonts count="6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5.75"/>
      <color indexed="8"/>
      <name val="Arial"/>
      <family val="2"/>
    </font>
    <font>
      <b/>
      <sz val="8.75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11.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59" applyNumberFormat="1" applyFont="1" applyAlignment="1">
      <alignment horizontal="center"/>
    </xf>
    <xf numFmtId="2" fontId="0" fillId="0" borderId="0" xfId="0" applyNumberFormat="1" applyAlignment="1">
      <alignment/>
    </xf>
    <xf numFmtId="164" fontId="0" fillId="0" borderId="11" xfId="59" applyNumberFormat="1" applyFont="1" applyBorder="1" applyAlignment="1">
      <alignment horizontal="center"/>
    </xf>
    <xf numFmtId="2" fontId="2" fillId="33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13" xfId="0" applyNumberFormat="1" applyFont="1" applyFill="1" applyBorder="1" applyAlignment="1">
      <alignment/>
    </xf>
    <xf numFmtId="0" fontId="2" fillId="0" borderId="0" xfId="0" applyFont="1" applyAlignment="1" quotePrefix="1">
      <alignment/>
    </xf>
    <xf numFmtId="0" fontId="0" fillId="0" borderId="14" xfId="0" applyBorder="1" applyAlignment="1">
      <alignment/>
    </xf>
    <xf numFmtId="9" fontId="0" fillId="0" borderId="0" xfId="0" applyNumberFormat="1" applyAlignment="1">
      <alignment/>
    </xf>
    <xf numFmtId="0" fontId="0" fillId="0" borderId="15" xfId="0" applyBorder="1" applyAlignment="1">
      <alignment/>
    </xf>
    <xf numFmtId="9" fontId="2" fillId="0" borderId="16" xfId="0" applyNumberFormat="1" applyFont="1" applyBorder="1" applyAlignment="1">
      <alignment horizontal="center"/>
    </xf>
    <xf numFmtId="0" fontId="1" fillId="34" borderId="17" xfId="0" applyFont="1" applyFill="1" applyBorder="1" applyAlignment="1">
      <alignment horizontal="centerContinuous"/>
    </xf>
    <xf numFmtId="0" fontId="2" fillId="34" borderId="18" xfId="0" applyFont="1" applyFill="1" applyBorder="1" applyAlignment="1">
      <alignment horizontal="centerContinuous"/>
    </xf>
    <xf numFmtId="0" fontId="0" fillId="34" borderId="19" xfId="0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20" xfId="0" applyFont="1" applyBorder="1" applyAlignment="1">
      <alignment wrapText="1"/>
    </xf>
    <xf numFmtId="0" fontId="2" fillId="33" borderId="2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166" fontId="0" fillId="0" borderId="0" xfId="59" applyNumberFormat="1" applyFont="1" applyAlignment="1">
      <alignment/>
    </xf>
    <xf numFmtId="166" fontId="0" fillId="0" borderId="0" xfId="0" applyNumberFormat="1" applyAlignment="1">
      <alignment/>
    </xf>
    <xf numFmtId="0" fontId="2" fillId="33" borderId="17" xfId="0" applyFont="1" applyFill="1" applyBorder="1" applyAlignment="1">
      <alignment/>
    </xf>
    <xf numFmtId="167" fontId="2" fillId="33" borderId="19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8" xfId="0" applyFont="1" applyFill="1" applyBorder="1" applyAlignment="1" quotePrefix="1">
      <alignment horizontal="center"/>
    </xf>
    <xf numFmtId="0" fontId="2" fillId="33" borderId="19" xfId="0" applyFont="1" applyFill="1" applyBorder="1" applyAlignment="1">
      <alignment horizontal="center"/>
    </xf>
    <xf numFmtId="168" fontId="2" fillId="0" borderId="0" xfId="42" applyNumberFormat="1" applyFont="1" applyAlignment="1">
      <alignment horizontal="center"/>
    </xf>
    <xf numFmtId="168" fontId="0" fillId="0" borderId="0" xfId="42" applyNumberFormat="1" applyFont="1" applyAlignment="1">
      <alignment/>
    </xf>
    <xf numFmtId="0" fontId="0" fillId="0" borderId="0" xfId="42" applyNumberFormat="1" applyFont="1" applyAlignment="1">
      <alignment horizontal="center"/>
    </xf>
    <xf numFmtId="169" fontId="0" fillId="0" borderId="0" xfId="42" applyNumberFormat="1" applyFont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5" fontId="2" fillId="33" borderId="13" xfId="0" applyNumberFormat="1" applyFont="1" applyFill="1" applyBorder="1" applyAlignment="1">
      <alignment/>
    </xf>
    <xf numFmtId="2" fontId="2" fillId="33" borderId="19" xfId="0" applyNumberFormat="1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0" borderId="20" xfId="0" applyBorder="1" applyAlignment="1">
      <alignment/>
    </xf>
    <xf numFmtId="2" fontId="0" fillId="0" borderId="0" xfId="42" applyNumberFormat="1" applyFont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20" xfId="0" applyFont="1" applyBorder="1" applyAlignment="1">
      <alignment horizontal="center" vertical="center"/>
    </xf>
    <xf numFmtId="0" fontId="58" fillId="35" borderId="0" xfId="0" applyFont="1" applyFill="1" applyAlignment="1">
      <alignment/>
    </xf>
    <xf numFmtId="0" fontId="59" fillId="35" borderId="0" xfId="0" applyFont="1" applyFill="1" applyAlignment="1">
      <alignment/>
    </xf>
    <xf numFmtId="9" fontId="60" fillId="0" borderId="22" xfId="0" applyNumberFormat="1" applyFont="1" applyBorder="1" applyAlignment="1">
      <alignment horizontal="center"/>
    </xf>
    <xf numFmtId="164" fontId="60" fillId="0" borderId="0" xfId="59" applyNumberFormat="1" applyFont="1" applyAlignment="1">
      <alignment horizontal="center"/>
    </xf>
    <xf numFmtId="0" fontId="60" fillId="0" borderId="0" xfId="0" applyFont="1" applyAlignment="1">
      <alignment/>
    </xf>
    <xf numFmtId="2" fontId="60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58" fillId="35" borderId="0" xfId="0" applyFont="1" applyFill="1" applyBorder="1" applyAlignment="1">
      <alignment/>
    </xf>
    <xf numFmtId="0" fontId="59" fillId="35" borderId="0" xfId="0" applyFont="1" applyFill="1" applyBorder="1" applyAlignment="1">
      <alignment/>
    </xf>
    <xf numFmtId="166" fontId="59" fillId="35" borderId="0" xfId="0" applyNumberFormat="1" applyFont="1" applyFill="1" applyAlignment="1">
      <alignment/>
    </xf>
    <xf numFmtId="0" fontId="61" fillId="0" borderId="0" xfId="42" applyNumberFormat="1" applyFont="1" applyAlignment="1">
      <alignment horizontal="center"/>
    </xf>
    <xf numFmtId="0" fontId="60" fillId="0" borderId="0" xfId="0" applyFont="1" applyAlignment="1">
      <alignment horizontal="center"/>
    </xf>
    <xf numFmtId="165" fontId="61" fillId="0" borderId="0" xfId="0" applyNumberFormat="1" applyFont="1" applyAlignment="1">
      <alignment horizontal="center"/>
    </xf>
    <xf numFmtId="43" fontId="61" fillId="0" borderId="0" xfId="42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 (rp) Vs. Std Dev. With CAL Line - optimum portfolio (best Sharpe Ratio)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61"/>
          <c:w val="0.971"/>
          <c:h val="0.80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Sheet1!$D$140:$D$150</c:f>
              <c:numCache/>
            </c:numRef>
          </c:xVal>
          <c:yVal>
            <c:numRef>
              <c:f>Sheet1!$E$140:$E$150</c:f>
              <c:numCache/>
            </c:numRef>
          </c:yVal>
          <c:smooth val="1"/>
        </c:ser>
        <c:axId val="31093278"/>
        <c:axId val="11404047"/>
      </c:scatterChart>
      <c:valAx>
        <c:axId val="31093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04047"/>
        <c:crosses val="autoZero"/>
        <c:crossBetween val="midCat"/>
        <c:dispUnits/>
      </c:valAx>
      <c:valAx>
        <c:axId val="114040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932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E(pr) Vs Std Dev with 0 correlation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07375"/>
          <c:w val="0.92075"/>
          <c:h val="0.854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Sheet1!$D$54:$D$64</c:f>
              <c:numCache/>
            </c:numRef>
          </c:xVal>
          <c:yVal>
            <c:numRef>
              <c:f>Sheet1!$E$54:$E$64</c:f>
              <c:numCache/>
            </c:numRef>
          </c:yVal>
          <c:smooth val="1"/>
        </c:ser>
        <c:axId val="35527560"/>
        <c:axId val="51312585"/>
      </c:scatterChart>
      <c:valAx>
        <c:axId val="35527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Std Dev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12585"/>
        <c:crosses val="autoZero"/>
        <c:crossBetween val="midCat"/>
        <c:dispUnits/>
      </c:valAx>
      <c:valAx>
        <c:axId val="51312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 (r)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275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 (rp) Vs Std Dev. With correlation of 1</a:t>
            </a:r>
          </a:p>
        </c:rich>
      </c:tx>
      <c:layout>
        <c:manualLayout>
          <c:xMode val="factor"/>
          <c:yMode val="factor"/>
          <c:x val="0.00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0275"/>
          <c:w val="0.963"/>
          <c:h val="0.7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Sheet1!$E$100:$E$101</c:f>
              <c:strCache>
                <c:ptCount val="1"/>
                <c:pt idx="0">
                  <c:v>Exp Return  E(rp) %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Sheet1!$D$102:$D$112</c:f>
              <c:numCache/>
            </c:numRef>
          </c:xVal>
          <c:yVal>
            <c:numRef>
              <c:f>Sheet1!$E$102:$E$112</c:f>
              <c:numCache/>
            </c:numRef>
          </c:yVal>
          <c:smooth val="1"/>
        </c:ser>
        <c:axId val="59160082"/>
        <c:axId val="62678691"/>
      </c:scatterChart>
      <c:valAx>
        <c:axId val="59160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78691"/>
        <c:crosses val="autoZero"/>
        <c:crossBetween val="midCat"/>
        <c:dispUnits/>
      </c:valAx>
      <c:valAx>
        <c:axId val="62678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60082"/>
        <c:crosses val="autoZero"/>
        <c:crossBetween val="midCat"/>
        <c:dispUnits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 (rp) Vs. Std Dev. with Correlation of -1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615"/>
          <c:w val="0.971"/>
          <c:h val="0.804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Sheet1!$D$121:$D$131</c:f>
              <c:numCache/>
            </c:numRef>
          </c:xVal>
          <c:yVal>
            <c:numRef>
              <c:f>Sheet1!$E$121:$E$131</c:f>
              <c:numCache/>
            </c:numRef>
          </c:yVal>
          <c:smooth val="1"/>
        </c:ser>
        <c:axId val="27237308"/>
        <c:axId val="43809181"/>
      </c:scatterChart>
      <c:valAx>
        <c:axId val="27237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09181"/>
        <c:crosses val="autoZero"/>
        <c:crossBetween val="midCat"/>
        <c:dispUnits/>
      </c:valAx>
      <c:valAx>
        <c:axId val="43809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373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E(pr) Vs Std Dev with 0 correlation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07375"/>
          <c:w val="0.92075"/>
          <c:h val="0.854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Sheet1!$D$54:$D$64</c:f>
              <c:numCache/>
            </c:numRef>
          </c:xVal>
          <c:yVal>
            <c:numRef>
              <c:f>Sheet1!$E$54:$E$64</c:f>
              <c:numCache/>
            </c:numRef>
          </c:yVal>
          <c:smooth val="1"/>
        </c:ser>
        <c:axId val="58738310"/>
        <c:axId val="58882743"/>
      </c:scatterChart>
      <c:valAx>
        <c:axId val="58738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Std Dev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82743"/>
        <c:crosses val="autoZero"/>
        <c:crossBetween val="midCat"/>
        <c:dispUnits/>
      </c:valAx>
      <c:valAx>
        <c:axId val="58882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 (r)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383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0.7685</cdr:x>
      <cdr:y>0.146</cdr:y>
    </cdr:from>
    <cdr:to>
      <cdr:x>0.907</cdr:x>
      <cdr:y>0.2085</cdr:y>
    </cdr:to>
    <cdr:sp>
      <cdr:nvSpPr>
        <cdr:cNvPr id="1" name="Text Box 1"/>
        <cdr:cNvSpPr txBox="1">
          <a:spLocks noChangeArrowheads="1"/>
        </cdr:cNvSpPr>
      </cdr:nvSpPr>
      <cdr:spPr>
        <a:xfrm>
          <a:off x="3933825" y="476250"/>
          <a:ext cx="7143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 Stocks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0.7685</cdr:x>
      <cdr:y>0.146</cdr:y>
    </cdr:from>
    <cdr:to>
      <cdr:x>0.907</cdr:x>
      <cdr:y>0.2085</cdr:y>
    </cdr:to>
    <cdr:sp>
      <cdr:nvSpPr>
        <cdr:cNvPr id="1" name="Text Box 1"/>
        <cdr:cNvSpPr txBox="1">
          <a:spLocks noChangeArrowheads="1"/>
        </cdr:cNvSpPr>
      </cdr:nvSpPr>
      <cdr:spPr>
        <a:xfrm>
          <a:off x="3933825" y="495300"/>
          <a:ext cx="7143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 Stocks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137</xdr:row>
      <xdr:rowOff>0</xdr:rowOff>
    </xdr:from>
    <xdr:to>
      <xdr:col>14</xdr:col>
      <xdr:colOff>38100</xdr:colOff>
      <xdr:row>152</xdr:row>
      <xdr:rowOff>0</xdr:rowOff>
    </xdr:to>
    <xdr:graphicFrame>
      <xdr:nvGraphicFramePr>
        <xdr:cNvPr id="1" name="Chart 19"/>
        <xdr:cNvGraphicFramePr/>
      </xdr:nvGraphicFramePr>
      <xdr:xfrm>
        <a:off x="4486275" y="23241000"/>
        <a:ext cx="52197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43</xdr:row>
      <xdr:rowOff>152400</xdr:rowOff>
    </xdr:from>
    <xdr:to>
      <xdr:col>13</xdr:col>
      <xdr:colOff>762000</xdr:colOff>
      <xdr:row>65</xdr:row>
      <xdr:rowOff>85725</xdr:rowOff>
    </xdr:to>
    <xdr:graphicFrame>
      <xdr:nvGraphicFramePr>
        <xdr:cNvPr id="2" name="Chart 3"/>
        <xdr:cNvGraphicFramePr/>
      </xdr:nvGraphicFramePr>
      <xdr:xfrm>
        <a:off x="4505325" y="8839200"/>
        <a:ext cx="512445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533400</xdr:colOff>
      <xdr:row>17</xdr:row>
      <xdr:rowOff>142875</xdr:rowOff>
    </xdr:from>
    <xdr:to>
      <xdr:col>4</xdr:col>
      <xdr:colOff>0</xdr:colOff>
      <xdr:row>18</xdr:row>
      <xdr:rowOff>104775</xdr:rowOff>
    </xdr:to>
    <xdr:sp>
      <xdr:nvSpPr>
        <xdr:cNvPr id="3" name="Line 1"/>
        <xdr:cNvSpPr>
          <a:spLocks/>
        </xdr:cNvSpPr>
      </xdr:nvSpPr>
      <xdr:spPr>
        <a:xfrm flipH="1">
          <a:off x="2552700" y="3609975"/>
          <a:ext cx="400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67</xdr:row>
      <xdr:rowOff>0</xdr:rowOff>
    </xdr:from>
    <xdr:to>
      <xdr:col>7</xdr:col>
      <xdr:colOff>571500</xdr:colOff>
      <xdr:row>69</xdr:row>
      <xdr:rowOff>28575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2057400" y="12353925"/>
          <a:ext cx="3762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Ws=(σb^2 - σb σs p) / (σs^2 + σb^2 - 2*σb σs p)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Wb = 1 - Ws</a:t>
          </a:r>
        </a:p>
      </xdr:txBody>
    </xdr:sp>
    <xdr:clientData/>
  </xdr:twoCellAnchor>
  <xdr:twoCellAnchor>
    <xdr:from>
      <xdr:col>12</xdr:col>
      <xdr:colOff>638175</xdr:colOff>
      <xdr:row>48</xdr:row>
      <xdr:rowOff>85725</xdr:rowOff>
    </xdr:from>
    <xdr:to>
      <xdr:col>12</xdr:col>
      <xdr:colOff>638175</xdr:colOff>
      <xdr:row>62</xdr:row>
      <xdr:rowOff>47625</xdr:rowOff>
    </xdr:to>
    <xdr:sp>
      <xdr:nvSpPr>
        <xdr:cNvPr id="5" name="Line 4"/>
        <xdr:cNvSpPr>
          <a:spLocks/>
        </xdr:cNvSpPr>
      </xdr:nvSpPr>
      <xdr:spPr>
        <a:xfrm>
          <a:off x="8677275" y="9544050"/>
          <a:ext cx="0" cy="2095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48</xdr:row>
      <xdr:rowOff>104775</xdr:rowOff>
    </xdr:from>
    <xdr:to>
      <xdr:col>12</xdr:col>
      <xdr:colOff>647700</xdr:colOff>
      <xdr:row>48</xdr:row>
      <xdr:rowOff>104775</xdr:rowOff>
    </xdr:to>
    <xdr:sp>
      <xdr:nvSpPr>
        <xdr:cNvPr id="6" name="Line 5"/>
        <xdr:cNvSpPr>
          <a:spLocks/>
        </xdr:cNvSpPr>
      </xdr:nvSpPr>
      <xdr:spPr>
        <a:xfrm flipH="1">
          <a:off x="5210175" y="9563100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733425</xdr:colOff>
      <xdr:row>54</xdr:row>
      <xdr:rowOff>28575</xdr:rowOff>
    </xdr:from>
    <xdr:to>
      <xdr:col>10</xdr:col>
      <xdr:colOff>381000</xdr:colOff>
      <xdr:row>54</xdr:row>
      <xdr:rowOff>28575</xdr:rowOff>
    </xdr:to>
    <xdr:sp>
      <xdr:nvSpPr>
        <xdr:cNvPr id="7" name="Line 6"/>
        <xdr:cNvSpPr>
          <a:spLocks/>
        </xdr:cNvSpPr>
      </xdr:nvSpPr>
      <xdr:spPr>
        <a:xfrm>
          <a:off x="5219700" y="104013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54</xdr:row>
      <xdr:rowOff>28575</xdr:rowOff>
    </xdr:from>
    <xdr:to>
      <xdr:col>10</xdr:col>
      <xdr:colOff>371475</xdr:colOff>
      <xdr:row>62</xdr:row>
      <xdr:rowOff>47625</xdr:rowOff>
    </xdr:to>
    <xdr:sp>
      <xdr:nvSpPr>
        <xdr:cNvPr id="8" name="Line 7"/>
        <xdr:cNvSpPr>
          <a:spLocks/>
        </xdr:cNvSpPr>
      </xdr:nvSpPr>
      <xdr:spPr>
        <a:xfrm flipH="1">
          <a:off x="6915150" y="10401300"/>
          <a:ext cx="9525" cy="1238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53</xdr:row>
      <xdr:rowOff>123825</xdr:rowOff>
    </xdr:from>
    <xdr:to>
      <xdr:col>10</xdr:col>
      <xdr:colOff>285750</xdr:colOff>
      <xdr:row>54</xdr:row>
      <xdr:rowOff>123825</xdr:rowOff>
    </xdr:to>
    <xdr:sp>
      <xdr:nvSpPr>
        <xdr:cNvPr id="9" name="Line 8"/>
        <xdr:cNvSpPr>
          <a:spLocks/>
        </xdr:cNvSpPr>
      </xdr:nvSpPr>
      <xdr:spPr>
        <a:xfrm flipH="1" flipV="1">
          <a:off x="6486525" y="10344150"/>
          <a:ext cx="352425" cy="152400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53</xdr:row>
      <xdr:rowOff>66675</xdr:rowOff>
    </xdr:from>
    <xdr:to>
      <xdr:col>11</xdr:col>
      <xdr:colOff>419100</xdr:colOff>
      <xdr:row>54</xdr:row>
      <xdr:rowOff>123825</xdr:rowOff>
    </xdr:to>
    <xdr:sp>
      <xdr:nvSpPr>
        <xdr:cNvPr id="10" name="Text Box 9"/>
        <xdr:cNvSpPr txBox="1">
          <a:spLocks noChangeArrowheads="1"/>
        </xdr:cNvSpPr>
      </xdr:nvSpPr>
      <xdr:spPr>
        <a:xfrm>
          <a:off x="7000875" y="10287000"/>
          <a:ext cx="6858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 Bonds</a:t>
          </a:r>
        </a:p>
      </xdr:txBody>
    </xdr:sp>
    <xdr:clientData/>
  </xdr:twoCellAnchor>
  <xdr:twoCellAnchor>
    <xdr:from>
      <xdr:col>7</xdr:col>
      <xdr:colOff>152400</xdr:colOff>
      <xdr:row>49</xdr:row>
      <xdr:rowOff>28575</xdr:rowOff>
    </xdr:from>
    <xdr:to>
      <xdr:col>9</xdr:col>
      <xdr:colOff>47625</xdr:colOff>
      <xdr:row>51</xdr:row>
      <xdr:rowOff>38100</xdr:rowOff>
    </xdr:to>
    <xdr:sp>
      <xdr:nvSpPr>
        <xdr:cNvPr id="11" name="Text Box 10"/>
        <xdr:cNvSpPr txBox="1">
          <a:spLocks noChangeArrowheads="1"/>
        </xdr:cNvSpPr>
      </xdr:nvSpPr>
      <xdr:spPr>
        <a:xfrm>
          <a:off x="5400675" y="9639300"/>
          <a:ext cx="9239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Stocks 18.73%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Bonds 81.27%</a:t>
          </a:r>
        </a:p>
      </xdr:txBody>
    </xdr:sp>
    <xdr:clientData/>
  </xdr:twoCellAnchor>
  <xdr:twoCellAnchor>
    <xdr:from>
      <xdr:col>9</xdr:col>
      <xdr:colOff>38100</xdr:colOff>
      <xdr:row>51</xdr:row>
      <xdr:rowOff>38100</xdr:rowOff>
    </xdr:from>
    <xdr:to>
      <xdr:col>10</xdr:col>
      <xdr:colOff>190500</xdr:colOff>
      <xdr:row>52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315075" y="9953625"/>
          <a:ext cx="428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53</xdr:row>
      <xdr:rowOff>0</xdr:rowOff>
    </xdr:from>
    <xdr:to>
      <xdr:col>10</xdr:col>
      <xdr:colOff>190500</xdr:colOff>
      <xdr:row>62</xdr:row>
      <xdr:rowOff>47625</xdr:rowOff>
    </xdr:to>
    <xdr:sp>
      <xdr:nvSpPr>
        <xdr:cNvPr id="13" name="Line 13"/>
        <xdr:cNvSpPr>
          <a:spLocks/>
        </xdr:cNvSpPr>
      </xdr:nvSpPr>
      <xdr:spPr>
        <a:xfrm>
          <a:off x="6743700" y="10220325"/>
          <a:ext cx="0" cy="1419225"/>
        </a:xfrm>
        <a:prstGeom prst="line">
          <a:avLst/>
        </a:prstGeom>
        <a:noFill/>
        <a:ln w="317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53</xdr:row>
      <xdr:rowOff>9525</xdr:rowOff>
    </xdr:from>
    <xdr:to>
      <xdr:col>10</xdr:col>
      <xdr:colOff>200025</xdr:colOff>
      <xdr:row>53</xdr:row>
      <xdr:rowOff>9525</xdr:rowOff>
    </xdr:to>
    <xdr:sp>
      <xdr:nvSpPr>
        <xdr:cNvPr id="14" name="Line 14"/>
        <xdr:cNvSpPr>
          <a:spLocks/>
        </xdr:cNvSpPr>
      </xdr:nvSpPr>
      <xdr:spPr>
        <a:xfrm flipH="1">
          <a:off x="5210175" y="10229850"/>
          <a:ext cx="1543050" cy="0"/>
        </a:xfrm>
        <a:prstGeom prst="line">
          <a:avLst/>
        </a:prstGeom>
        <a:noFill/>
        <a:ln w="317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96</xdr:row>
      <xdr:rowOff>85725</xdr:rowOff>
    </xdr:from>
    <xdr:to>
      <xdr:col>14</xdr:col>
      <xdr:colOff>57150</xdr:colOff>
      <xdr:row>113</xdr:row>
      <xdr:rowOff>9525</xdr:rowOff>
    </xdr:to>
    <xdr:graphicFrame>
      <xdr:nvGraphicFramePr>
        <xdr:cNvPr id="15" name="Chart 15"/>
        <xdr:cNvGraphicFramePr/>
      </xdr:nvGraphicFramePr>
      <xdr:xfrm>
        <a:off x="4505325" y="17049750"/>
        <a:ext cx="521970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57150</xdr:colOff>
      <xdr:row>116</xdr:row>
      <xdr:rowOff>0</xdr:rowOff>
    </xdr:from>
    <xdr:to>
      <xdr:col>14</xdr:col>
      <xdr:colOff>85725</xdr:colOff>
      <xdr:row>130</xdr:row>
      <xdr:rowOff>142875</xdr:rowOff>
    </xdr:to>
    <xdr:graphicFrame>
      <xdr:nvGraphicFramePr>
        <xdr:cNvPr id="16" name="Chart 18"/>
        <xdr:cNvGraphicFramePr/>
      </xdr:nvGraphicFramePr>
      <xdr:xfrm>
        <a:off x="4543425" y="20031075"/>
        <a:ext cx="5210175" cy="2276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504825</xdr:colOff>
      <xdr:row>140</xdr:row>
      <xdr:rowOff>123825</xdr:rowOff>
    </xdr:from>
    <xdr:to>
      <xdr:col>12</xdr:col>
      <xdr:colOff>571500</xdr:colOff>
      <xdr:row>147</xdr:row>
      <xdr:rowOff>38100</xdr:rowOff>
    </xdr:to>
    <xdr:sp>
      <xdr:nvSpPr>
        <xdr:cNvPr id="17" name="Line 20"/>
        <xdr:cNvSpPr>
          <a:spLocks/>
        </xdr:cNvSpPr>
      </xdr:nvSpPr>
      <xdr:spPr>
        <a:xfrm flipV="1">
          <a:off x="4991100" y="23822025"/>
          <a:ext cx="3619500" cy="9810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143</xdr:row>
      <xdr:rowOff>104775</xdr:rowOff>
    </xdr:from>
    <xdr:to>
      <xdr:col>8</xdr:col>
      <xdr:colOff>152400</xdr:colOff>
      <xdr:row>144</xdr:row>
      <xdr:rowOff>104775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5772150" y="24260175"/>
          <a:ext cx="4572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</a:t>
          </a:r>
        </a:p>
      </xdr:txBody>
    </xdr:sp>
    <xdr:clientData/>
  </xdr:twoCellAnchor>
  <xdr:twoCellAnchor>
    <xdr:from>
      <xdr:col>9</xdr:col>
      <xdr:colOff>247650</xdr:colOff>
      <xdr:row>141</xdr:row>
      <xdr:rowOff>114300</xdr:rowOff>
    </xdr:from>
    <xdr:to>
      <xdr:col>10</xdr:col>
      <xdr:colOff>323850</xdr:colOff>
      <xdr:row>143</xdr:row>
      <xdr:rowOff>104775</xdr:rowOff>
    </xdr:to>
    <xdr:sp>
      <xdr:nvSpPr>
        <xdr:cNvPr id="19" name="Line 22"/>
        <xdr:cNvSpPr>
          <a:spLocks/>
        </xdr:cNvSpPr>
      </xdr:nvSpPr>
      <xdr:spPr>
        <a:xfrm>
          <a:off x="6524625" y="23964900"/>
          <a:ext cx="3524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71</xdr:row>
      <xdr:rowOff>152400</xdr:rowOff>
    </xdr:from>
    <xdr:to>
      <xdr:col>13</xdr:col>
      <xdr:colOff>762000</xdr:colOff>
      <xdr:row>93</xdr:row>
      <xdr:rowOff>95250</xdr:rowOff>
    </xdr:to>
    <xdr:graphicFrame>
      <xdr:nvGraphicFramePr>
        <xdr:cNvPr id="20" name="Chart 23"/>
        <xdr:cNvGraphicFramePr/>
      </xdr:nvGraphicFramePr>
      <xdr:xfrm>
        <a:off x="4505325" y="13144500"/>
        <a:ext cx="5124450" cy="3429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638175</xdr:colOff>
      <xdr:row>76</xdr:row>
      <xdr:rowOff>85725</xdr:rowOff>
    </xdr:from>
    <xdr:to>
      <xdr:col>12</xdr:col>
      <xdr:colOff>638175</xdr:colOff>
      <xdr:row>90</xdr:row>
      <xdr:rowOff>57150</xdr:rowOff>
    </xdr:to>
    <xdr:sp>
      <xdr:nvSpPr>
        <xdr:cNvPr id="21" name="Line 24"/>
        <xdr:cNvSpPr>
          <a:spLocks/>
        </xdr:cNvSpPr>
      </xdr:nvSpPr>
      <xdr:spPr>
        <a:xfrm>
          <a:off x="8677275" y="13858875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76</xdr:row>
      <xdr:rowOff>104775</xdr:rowOff>
    </xdr:from>
    <xdr:to>
      <xdr:col>12</xdr:col>
      <xdr:colOff>647700</xdr:colOff>
      <xdr:row>76</xdr:row>
      <xdr:rowOff>104775</xdr:rowOff>
    </xdr:to>
    <xdr:sp>
      <xdr:nvSpPr>
        <xdr:cNvPr id="22" name="Line 25"/>
        <xdr:cNvSpPr>
          <a:spLocks/>
        </xdr:cNvSpPr>
      </xdr:nvSpPr>
      <xdr:spPr>
        <a:xfrm flipH="1">
          <a:off x="5210175" y="13877925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733425</xdr:colOff>
      <xdr:row>82</xdr:row>
      <xdr:rowOff>28575</xdr:rowOff>
    </xdr:from>
    <xdr:to>
      <xdr:col>10</xdr:col>
      <xdr:colOff>381000</xdr:colOff>
      <xdr:row>82</xdr:row>
      <xdr:rowOff>28575</xdr:rowOff>
    </xdr:to>
    <xdr:sp>
      <xdr:nvSpPr>
        <xdr:cNvPr id="23" name="Line 26"/>
        <xdr:cNvSpPr>
          <a:spLocks/>
        </xdr:cNvSpPr>
      </xdr:nvSpPr>
      <xdr:spPr>
        <a:xfrm>
          <a:off x="5219700" y="14735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82</xdr:row>
      <xdr:rowOff>28575</xdr:rowOff>
    </xdr:from>
    <xdr:to>
      <xdr:col>10</xdr:col>
      <xdr:colOff>371475</xdr:colOff>
      <xdr:row>90</xdr:row>
      <xdr:rowOff>57150</xdr:rowOff>
    </xdr:to>
    <xdr:sp>
      <xdr:nvSpPr>
        <xdr:cNvPr id="24" name="Line 27"/>
        <xdr:cNvSpPr>
          <a:spLocks/>
        </xdr:cNvSpPr>
      </xdr:nvSpPr>
      <xdr:spPr>
        <a:xfrm flipH="1">
          <a:off x="6915150" y="14735175"/>
          <a:ext cx="9525" cy="1323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81</xdr:row>
      <xdr:rowOff>76200</xdr:rowOff>
    </xdr:from>
    <xdr:to>
      <xdr:col>11</xdr:col>
      <xdr:colOff>419100</xdr:colOff>
      <xdr:row>82</xdr:row>
      <xdr:rowOff>133350</xdr:rowOff>
    </xdr:to>
    <xdr:sp>
      <xdr:nvSpPr>
        <xdr:cNvPr id="25" name="Text Box 29"/>
        <xdr:cNvSpPr txBox="1">
          <a:spLocks noChangeArrowheads="1"/>
        </xdr:cNvSpPr>
      </xdr:nvSpPr>
      <xdr:spPr>
        <a:xfrm>
          <a:off x="7000875" y="14620875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 Bonds</a:t>
          </a:r>
        </a:p>
      </xdr:txBody>
    </xdr:sp>
    <xdr:clientData/>
  </xdr:twoCellAnchor>
  <xdr:twoCellAnchor>
    <xdr:from>
      <xdr:col>7</xdr:col>
      <xdr:colOff>152400</xdr:colOff>
      <xdr:row>77</xdr:row>
      <xdr:rowOff>28575</xdr:rowOff>
    </xdr:from>
    <xdr:to>
      <xdr:col>9</xdr:col>
      <xdr:colOff>47625</xdr:colOff>
      <xdr:row>79</xdr:row>
      <xdr:rowOff>38100</xdr:rowOff>
    </xdr:to>
    <xdr:sp>
      <xdr:nvSpPr>
        <xdr:cNvPr id="26" name="Text Box 30"/>
        <xdr:cNvSpPr txBox="1">
          <a:spLocks noChangeArrowheads="1"/>
        </xdr:cNvSpPr>
      </xdr:nvSpPr>
      <xdr:spPr>
        <a:xfrm>
          <a:off x="5400675" y="13954125"/>
          <a:ext cx="9239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Stocks 18.73%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Bonds 81.27%</a:t>
          </a:r>
        </a:p>
      </xdr:txBody>
    </xdr:sp>
    <xdr:clientData/>
  </xdr:twoCellAnchor>
  <xdr:twoCellAnchor>
    <xdr:from>
      <xdr:col>9</xdr:col>
      <xdr:colOff>38100</xdr:colOff>
      <xdr:row>79</xdr:row>
      <xdr:rowOff>38100</xdr:rowOff>
    </xdr:from>
    <xdr:to>
      <xdr:col>10</xdr:col>
      <xdr:colOff>190500</xdr:colOff>
      <xdr:row>81</xdr:row>
      <xdr:rowOff>9525</xdr:rowOff>
    </xdr:to>
    <xdr:sp>
      <xdr:nvSpPr>
        <xdr:cNvPr id="27" name="Line 31"/>
        <xdr:cNvSpPr>
          <a:spLocks/>
        </xdr:cNvSpPr>
      </xdr:nvSpPr>
      <xdr:spPr>
        <a:xfrm>
          <a:off x="6315075" y="14268450"/>
          <a:ext cx="4286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81</xdr:row>
      <xdr:rowOff>0</xdr:rowOff>
    </xdr:from>
    <xdr:to>
      <xdr:col>10</xdr:col>
      <xdr:colOff>190500</xdr:colOff>
      <xdr:row>90</xdr:row>
      <xdr:rowOff>57150</xdr:rowOff>
    </xdr:to>
    <xdr:sp>
      <xdr:nvSpPr>
        <xdr:cNvPr id="28" name="Line 32"/>
        <xdr:cNvSpPr>
          <a:spLocks/>
        </xdr:cNvSpPr>
      </xdr:nvSpPr>
      <xdr:spPr>
        <a:xfrm>
          <a:off x="6743700" y="14544675"/>
          <a:ext cx="0" cy="1514475"/>
        </a:xfrm>
        <a:prstGeom prst="line">
          <a:avLst/>
        </a:prstGeom>
        <a:noFill/>
        <a:ln w="317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81</xdr:row>
      <xdr:rowOff>9525</xdr:rowOff>
    </xdr:from>
    <xdr:to>
      <xdr:col>10</xdr:col>
      <xdr:colOff>200025</xdr:colOff>
      <xdr:row>81</xdr:row>
      <xdr:rowOff>9525</xdr:rowOff>
    </xdr:to>
    <xdr:sp>
      <xdr:nvSpPr>
        <xdr:cNvPr id="29" name="Line 33"/>
        <xdr:cNvSpPr>
          <a:spLocks/>
        </xdr:cNvSpPr>
      </xdr:nvSpPr>
      <xdr:spPr>
        <a:xfrm flipH="1">
          <a:off x="5210175" y="14554200"/>
          <a:ext cx="1543050" cy="0"/>
        </a:xfrm>
        <a:prstGeom prst="line">
          <a:avLst/>
        </a:prstGeom>
        <a:noFill/>
        <a:ln w="317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714375</xdr:colOff>
      <xdr:row>75</xdr:row>
      <xdr:rowOff>9525</xdr:rowOff>
    </xdr:from>
    <xdr:to>
      <xdr:col>12</xdr:col>
      <xdr:colOff>161925</xdr:colOff>
      <xdr:row>86</xdr:row>
      <xdr:rowOff>57150</xdr:rowOff>
    </xdr:to>
    <xdr:sp>
      <xdr:nvSpPr>
        <xdr:cNvPr id="30" name="Line 34"/>
        <xdr:cNvSpPr>
          <a:spLocks/>
        </xdr:cNvSpPr>
      </xdr:nvSpPr>
      <xdr:spPr>
        <a:xfrm flipV="1">
          <a:off x="5200650" y="13630275"/>
          <a:ext cx="3000375" cy="1781175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85</xdr:row>
      <xdr:rowOff>133350</xdr:rowOff>
    </xdr:from>
    <xdr:to>
      <xdr:col>7</xdr:col>
      <xdr:colOff>95250</xdr:colOff>
      <xdr:row>86</xdr:row>
      <xdr:rowOff>123825</xdr:rowOff>
    </xdr:to>
    <xdr:sp>
      <xdr:nvSpPr>
        <xdr:cNvPr id="31" name="Text Box 35"/>
        <xdr:cNvSpPr txBox="1">
          <a:spLocks noChangeArrowheads="1"/>
        </xdr:cNvSpPr>
      </xdr:nvSpPr>
      <xdr:spPr>
        <a:xfrm>
          <a:off x="4591050" y="15325725"/>
          <a:ext cx="7524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R(f) = 3.0%</a:t>
          </a:r>
        </a:p>
      </xdr:txBody>
    </xdr:sp>
    <xdr:clientData/>
  </xdr:twoCellAnchor>
  <xdr:twoCellAnchor>
    <xdr:from>
      <xdr:col>9</xdr:col>
      <xdr:colOff>276225</xdr:colOff>
      <xdr:row>74</xdr:row>
      <xdr:rowOff>66675</xdr:rowOff>
    </xdr:from>
    <xdr:to>
      <xdr:col>11</xdr:col>
      <xdr:colOff>209550</xdr:colOff>
      <xdr:row>75</xdr:row>
      <xdr:rowOff>85725</xdr:rowOff>
    </xdr:to>
    <xdr:sp>
      <xdr:nvSpPr>
        <xdr:cNvPr id="32" name="Text Box 36"/>
        <xdr:cNvSpPr txBox="1">
          <a:spLocks noChangeArrowheads="1"/>
        </xdr:cNvSpPr>
      </xdr:nvSpPr>
      <xdr:spPr>
        <a:xfrm>
          <a:off x="6553200" y="13535025"/>
          <a:ext cx="923925" cy="171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Capital Allocation Line</a:t>
          </a:r>
        </a:p>
      </xdr:txBody>
    </xdr:sp>
    <xdr:clientData/>
  </xdr:twoCellAnchor>
  <xdr:twoCellAnchor>
    <xdr:from>
      <xdr:col>10</xdr:col>
      <xdr:colOff>333375</xdr:colOff>
      <xdr:row>79</xdr:row>
      <xdr:rowOff>66675</xdr:rowOff>
    </xdr:from>
    <xdr:to>
      <xdr:col>10</xdr:col>
      <xdr:colOff>476250</xdr:colOff>
      <xdr:row>80</xdr:row>
      <xdr:rowOff>57150</xdr:rowOff>
    </xdr:to>
    <xdr:sp>
      <xdr:nvSpPr>
        <xdr:cNvPr id="33" name="AutoShape 37"/>
        <xdr:cNvSpPr>
          <a:spLocks/>
        </xdr:cNvSpPr>
      </xdr:nvSpPr>
      <xdr:spPr>
        <a:xfrm>
          <a:off x="6886575" y="14297025"/>
          <a:ext cx="14287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77</xdr:row>
      <xdr:rowOff>47625</xdr:rowOff>
    </xdr:from>
    <xdr:to>
      <xdr:col>11</xdr:col>
      <xdr:colOff>495300</xdr:colOff>
      <xdr:row>78</xdr:row>
      <xdr:rowOff>66675</xdr:rowOff>
    </xdr:to>
    <xdr:sp>
      <xdr:nvSpPr>
        <xdr:cNvPr id="34" name="Text Box 38"/>
        <xdr:cNvSpPr txBox="1">
          <a:spLocks noChangeArrowheads="1"/>
        </xdr:cNvSpPr>
      </xdr:nvSpPr>
      <xdr:spPr>
        <a:xfrm>
          <a:off x="6877050" y="13973175"/>
          <a:ext cx="885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Best Sharpe Ratio</a:t>
          </a:r>
        </a:p>
      </xdr:txBody>
    </xdr:sp>
    <xdr:clientData/>
  </xdr:twoCellAnchor>
  <xdr:twoCellAnchor>
    <xdr:from>
      <xdr:col>10</xdr:col>
      <xdr:colOff>342900</xdr:colOff>
      <xdr:row>78</xdr:row>
      <xdr:rowOff>66675</xdr:rowOff>
    </xdr:from>
    <xdr:to>
      <xdr:col>10</xdr:col>
      <xdr:colOff>390525</xdr:colOff>
      <xdr:row>79</xdr:row>
      <xdr:rowOff>85725</xdr:rowOff>
    </xdr:to>
    <xdr:sp>
      <xdr:nvSpPr>
        <xdr:cNvPr id="35" name="Line 39"/>
        <xdr:cNvSpPr>
          <a:spLocks/>
        </xdr:cNvSpPr>
      </xdr:nvSpPr>
      <xdr:spPr>
        <a:xfrm>
          <a:off x="6896100" y="14144625"/>
          <a:ext cx="476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0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16.7109375" style="0" customWidth="1"/>
    <col min="2" max="2" width="10.8515625" style="0" customWidth="1"/>
    <col min="3" max="3" width="2.7109375" style="0" customWidth="1"/>
    <col min="4" max="4" width="14.00390625" style="0" customWidth="1"/>
    <col min="5" max="5" width="12.421875" style="0" customWidth="1"/>
    <col min="6" max="6" width="10.57421875" style="0" customWidth="1"/>
    <col min="7" max="7" width="11.421875" style="0" customWidth="1"/>
    <col min="8" max="8" width="12.421875" style="0" customWidth="1"/>
    <col min="9" max="9" width="3.00390625" style="0" customWidth="1"/>
    <col min="10" max="10" width="4.140625" style="0" customWidth="1"/>
    <col min="11" max="11" width="10.7109375" style="0" customWidth="1"/>
    <col min="12" max="12" width="11.57421875" style="0" customWidth="1"/>
    <col min="13" max="13" width="12.421875" style="0" customWidth="1"/>
    <col min="14" max="14" width="12.00390625" style="0" customWidth="1"/>
  </cols>
  <sheetData>
    <row r="1" spans="1:15" ht="17.25">
      <c r="A1" s="65" t="s">
        <v>61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3" spans="1:15" ht="15">
      <c r="A3" s="63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9.5" customHeight="1">
      <c r="A4" s="61"/>
      <c r="B4" s="61"/>
      <c r="C4" s="61"/>
      <c r="D4" s="64" t="s">
        <v>1</v>
      </c>
      <c r="E4" s="64"/>
      <c r="F4" s="64"/>
      <c r="G4" s="64"/>
      <c r="H4" s="64"/>
      <c r="I4" s="61"/>
      <c r="J4" s="61"/>
      <c r="K4" s="64" t="s">
        <v>2</v>
      </c>
      <c r="L4" s="64"/>
      <c r="M4" s="64"/>
      <c r="N4" s="64"/>
      <c r="O4" s="64"/>
    </row>
    <row r="5" spans="1:16" ht="57" customHeight="1" thickBot="1">
      <c r="A5" s="1" t="s">
        <v>3</v>
      </c>
      <c r="B5" s="2" t="s">
        <v>4</v>
      </c>
      <c r="C5" s="3"/>
      <c r="D5" s="2" t="s">
        <v>5</v>
      </c>
      <c r="E5" s="4" t="s">
        <v>6</v>
      </c>
      <c r="F5" s="2" t="s">
        <v>7</v>
      </c>
      <c r="G5" s="2" t="s">
        <v>8</v>
      </c>
      <c r="H5" s="5" t="s">
        <v>9</v>
      </c>
      <c r="I5" s="6"/>
      <c r="J5" s="6"/>
      <c r="K5" s="2" t="s">
        <v>10</v>
      </c>
      <c r="L5" s="4" t="s">
        <v>11</v>
      </c>
      <c r="M5" s="2" t="s">
        <v>7</v>
      </c>
      <c r="N5" s="2" t="s">
        <v>8</v>
      </c>
      <c r="O5" s="5" t="s">
        <v>9</v>
      </c>
      <c r="P5" s="7"/>
    </row>
    <row r="7" spans="1:15" ht="12">
      <c r="A7" t="s">
        <v>12</v>
      </c>
      <c r="B7" s="68">
        <v>0.3</v>
      </c>
      <c r="C7" s="69"/>
      <c r="D7" s="70">
        <v>-11</v>
      </c>
      <c r="E7" s="9">
        <f>+D7*B7</f>
        <v>-3.3</v>
      </c>
      <c r="F7" s="9">
        <f>+D7-$E$11</f>
        <v>-21</v>
      </c>
      <c r="G7" s="9">
        <f>+F7^2</f>
        <v>441</v>
      </c>
      <c r="H7" s="9">
        <f>+G7*B7</f>
        <v>132.29999999999998</v>
      </c>
      <c r="K7" s="70">
        <v>16</v>
      </c>
      <c r="L7" s="9">
        <f>+K7*B7</f>
        <v>4.8</v>
      </c>
      <c r="M7" s="9">
        <f>+K7-$L$11</f>
        <v>10</v>
      </c>
      <c r="N7" s="9">
        <f>+M7^2</f>
        <v>100</v>
      </c>
      <c r="O7" s="9">
        <f>+N7*B7</f>
        <v>30</v>
      </c>
    </row>
    <row r="8" spans="1:15" ht="12">
      <c r="A8" t="s">
        <v>13</v>
      </c>
      <c r="B8" s="68">
        <v>0.4</v>
      </c>
      <c r="C8" s="69"/>
      <c r="D8" s="70">
        <v>13</v>
      </c>
      <c r="E8" s="9">
        <f>+D8*B8</f>
        <v>5.2</v>
      </c>
      <c r="F8" s="9">
        <f>+D8-$E$11</f>
        <v>3</v>
      </c>
      <c r="G8" s="9">
        <f>+F8^2</f>
        <v>9</v>
      </c>
      <c r="H8" s="9">
        <f>+G8*B8</f>
        <v>3.6</v>
      </c>
      <c r="K8" s="70">
        <v>6</v>
      </c>
      <c r="L8" s="9">
        <f>+K8*B8</f>
        <v>2.4000000000000004</v>
      </c>
      <c r="M8" s="9">
        <f>+K8-$L$11</f>
        <v>0</v>
      </c>
      <c r="N8" s="9">
        <f>+M8^2</f>
        <v>0</v>
      </c>
      <c r="O8" s="9">
        <f>+N8*B8</f>
        <v>0</v>
      </c>
    </row>
    <row r="9" spans="1:15" ht="12">
      <c r="A9" t="s">
        <v>14</v>
      </c>
      <c r="B9" s="68">
        <v>0.3</v>
      </c>
      <c r="C9" s="69"/>
      <c r="D9" s="70">
        <v>27</v>
      </c>
      <c r="E9" s="9">
        <f>+D9*B9</f>
        <v>8.1</v>
      </c>
      <c r="F9" s="9">
        <f>+D9-$E$11</f>
        <v>17</v>
      </c>
      <c r="G9" s="9">
        <f>+F9^2</f>
        <v>289</v>
      </c>
      <c r="H9" s="9">
        <f>+G9*B9</f>
        <v>86.7</v>
      </c>
      <c r="K9" s="70">
        <v>-4</v>
      </c>
      <c r="L9" s="9">
        <f>+K9*B9</f>
        <v>-1.2</v>
      </c>
      <c r="M9" s="9">
        <f>+K9-$L$11</f>
        <v>-10</v>
      </c>
      <c r="N9" s="9">
        <f>+M9^2</f>
        <v>100</v>
      </c>
      <c r="O9" s="9">
        <f>+N9*B9</f>
        <v>30</v>
      </c>
    </row>
    <row r="10" spans="2:14" ht="8.25" customHeight="1">
      <c r="B10" s="68"/>
      <c r="C10" s="69"/>
      <c r="D10" s="70"/>
      <c r="E10" s="9"/>
      <c r="F10" s="9"/>
      <c r="G10" s="9"/>
      <c r="K10" s="9"/>
      <c r="L10" s="9"/>
      <c r="M10" s="9"/>
      <c r="N10" s="9"/>
    </row>
    <row r="11" spans="2:15" ht="12" thickBot="1">
      <c r="B11" s="10">
        <f>SUM(B7:B9)</f>
        <v>1</v>
      </c>
      <c r="D11" s="9"/>
      <c r="E11" s="11">
        <f>SUM(E7:E9)</f>
        <v>10</v>
      </c>
      <c r="F11" s="12" t="s">
        <v>15</v>
      </c>
      <c r="G11" s="13" t="s">
        <v>16</v>
      </c>
      <c r="H11" s="14">
        <f>SUM(H7:H9)</f>
        <v>222.59999999999997</v>
      </c>
      <c r="K11" s="9"/>
      <c r="L11" s="11">
        <f>SUM(L7:L9)</f>
        <v>6</v>
      </c>
      <c r="M11" s="12" t="s">
        <v>15</v>
      </c>
      <c r="N11" s="13" t="s">
        <v>16</v>
      </c>
      <c r="O11" s="14">
        <f>SUM(O7:O9)</f>
        <v>60</v>
      </c>
    </row>
    <row r="12" spans="7:16" ht="12.75" thickBot="1" thickTop="1">
      <c r="G12" s="13" t="s">
        <v>17</v>
      </c>
      <c r="H12" s="15">
        <f>SQRT(H11)</f>
        <v>14.91978552124661</v>
      </c>
      <c r="I12" s="16" t="s">
        <v>15</v>
      </c>
      <c r="J12" s="16"/>
      <c r="N12" s="13" t="s">
        <v>17</v>
      </c>
      <c r="O12" s="15">
        <f>SQRT(O11)</f>
        <v>7.745966692414834</v>
      </c>
      <c r="P12" s="12" t="s">
        <v>15</v>
      </c>
    </row>
    <row r="14" ht="15">
      <c r="A14" s="63" t="s">
        <v>18</v>
      </c>
    </row>
    <row r="15" spans="7:16" ht="12"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ht="12" thickBot="1">
      <c r="A16" s="12" t="s">
        <v>19</v>
      </c>
    </row>
    <row r="17" spans="1:3" ht="18" customHeight="1" thickBot="1">
      <c r="A17" s="17" t="s">
        <v>20</v>
      </c>
      <c r="B17" s="67">
        <v>0.6</v>
      </c>
      <c r="C17" s="18"/>
    </row>
    <row r="18" spans="1:8" ht="18.75" customHeight="1" thickBot="1">
      <c r="A18" s="19" t="s">
        <v>21</v>
      </c>
      <c r="B18" s="20">
        <f>1-B17</f>
        <v>0.4</v>
      </c>
      <c r="E18" s="21" t="s">
        <v>22</v>
      </c>
      <c r="F18" s="22"/>
      <c r="G18" s="23"/>
      <c r="H18" s="24"/>
    </row>
    <row r="19" spans="1:8" ht="12" thickBot="1">
      <c r="A19" s="25"/>
      <c r="B19" s="25"/>
      <c r="D19" s="26"/>
      <c r="E19" s="26"/>
      <c r="F19" s="26"/>
      <c r="G19" s="26"/>
      <c r="H19" s="26"/>
    </row>
    <row r="20" spans="1:9" ht="54" customHeight="1" thickBot="1">
      <c r="A20" s="1" t="s">
        <v>3</v>
      </c>
      <c r="B20" s="2" t="s">
        <v>4</v>
      </c>
      <c r="D20" s="2" t="s">
        <v>5</v>
      </c>
      <c r="E20" s="4" t="s">
        <v>6</v>
      </c>
      <c r="F20" s="2" t="s">
        <v>7</v>
      </c>
      <c r="G20" s="2" t="s">
        <v>8</v>
      </c>
      <c r="H20" s="5" t="s">
        <v>9</v>
      </c>
      <c r="I20" s="6"/>
    </row>
    <row r="22" spans="1:8" ht="12">
      <c r="A22" t="s">
        <v>12</v>
      </c>
      <c r="B22" s="8">
        <f>+B7</f>
        <v>0.3</v>
      </c>
      <c r="D22">
        <f>+$B$17*D7+$B$18*K7</f>
        <v>-0.1999999999999993</v>
      </c>
      <c r="E22" s="9">
        <f>+D22*B22</f>
        <v>-0.05999999999999978</v>
      </c>
      <c r="F22" s="9">
        <f>+D22-$E$26</f>
        <v>-8.6</v>
      </c>
      <c r="G22" s="9">
        <f>+F22^2</f>
        <v>73.96</v>
      </c>
      <c r="H22" s="9">
        <f>+G22*B22</f>
        <v>22.188</v>
      </c>
    </row>
    <row r="23" spans="1:8" ht="12">
      <c r="A23" t="s">
        <v>13</v>
      </c>
      <c r="B23" s="8">
        <f>+B8</f>
        <v>0.4</v>
      </c>
      <c r="D23">
        <f>+$B$17*D8+$B$18*K8</f>
        <v>10.2</v>
      </c>
      <c r="E23" s="9">
        <f>+D23*B23</f>
        <v>4.08</v>
      </c>
      <c r="F23" s="9">
        <f>+D23-$E$26</f>
        <v>1.799999999999999</v>
      </c>
      <c r="G23" s="9">
        <f>+F23^2</f>
        <v>3.239999999999996</v>
      </c>
      <c r="H23" s="9">
        <f>+G23*B23</f>
        <v>1.2959999999999985</v>
      </c>
    </row>
    <row r="24" spans="1:8" ht="12">
      <c r="A24" t="s">
        <v>14</v>
      </c>
      <c r="B24" s="8">
        <f>+B9</f>
        <v>0.3</v>
      </c>
      <c r="D24">
        <f>+$B$17*D9+$B$18*K9</f>
        <v>14.6</v>
      </c>
      <c r="E24" s="9">
        <f>+D24*B24</f>
        <v>4.38</v>
      </c>
      <c r="F24" s="9">
        <f>+D24-$E$26</f>
        <v>6.199999999999999</v>
      </c>
      <c r="G24" s="9">
        <f>+F24^2</f>
        <v>38.43999999999999</v>
      </c>
      <c r="H24" s="9">
        <f>+G24*B24</f>
        <v>11.531999999999996</v>
      </c>
    </row>
    <row r="25" spans="2:7" ht="12">
      <c r="B25" s="8"/>
      <c r="E25" s="9"/>
      <c r="F25" s="9"/>
      <c r="G25" s="9"/>
    </row>
    <row r="26" spans="2:8" ht="12" thickBot="1">
      <c r="B26" s="10">
        <f>SUM(B22:B24)</f>
        <v>1</v>
      </c>
      <c r="E26" s="11">
        <f>SUM(E22:E24)</f>
        <v>8.4</v>
      </c>
      <c r="F26" s="12" t="s">
        <v>15</v>
      </c>
      <c r="G26" s="13" t="s">
        <v>16</v>
      </c>
      <c r="H26" s="14">
        <f>SUM(H22:H24)</f>
        <v>35.01599999999999</v>
      </c>
    </row>
    <row r="27" spans="7:9" ht="12.75" thickBot="1" thickTop="1">
      <c r="G27" s="13" t="s">
        <v>17</v>
      </c>
      <c r="H27" s="15">
        <f>SQRT(H26)</f>
        <v>5.917431875400003</v>
      </c>
      <c r="I27" s="16" t="s">
        <v>15</v>
      </c>
    </row>
    <row r="30" ht="15">
      <c r="A30" s="63" t="s">
        <v>23</v>
      </c>
    </row>
    <row r="31" spans="1:8" ht="12" thickBot="1">
      <c r="A31" s="26"/>
      <c r="B31" s="26"/>
      <c r="D31" s="26"/>
      <c r="E31" s="26"/>
      <c r="F31" s="26"/>
      <c r="G31" s="26"/>
      <c r="H31" s="26"/>
    </row>
    <row r="32" spans="1:8" ht="49.5" thickBot="1">
      <c r="A32" s="1" t="s">
        <v>3</v>
      </c>
      <c r="B32" s="2" t="s">
        <v>4</v>
      </c>
      <c r="D32" s="2" t="s">
        <v>24</v>
      </c>
      <c r="E32" s="2" t="s">
        <v>25</v>
      </c>
      <c r="F32" s="27"/>
      <c r="G32" s="2" t="s">
        <v>26</v>
      </c>
      <c r="H32" s="71" t="s">
        <v>27</v>
      </c>
    </row>
    <row r="34" spans="1:8" ht="12">
      <c r="A34" t="s">
        <v>12</v>
      </c>
      <c r="B34" s="8">
        <f>+B22</f>
        <v>0.3</v>
      </c>
      <c r="D34" s="9">
        <f>+F7</f>
        <v>-21</v>
      </c>
      <c r="E34" s="9">
        <f>+M7</f>
        <v>10</v>
      </c>
      <c r="G34" s="9">
        <f>+E34*D34</f>
        <v>-210</v>
      </c>
      <c r="H34" s="9">
        <f>+G34*B34</f>
        <v>-63</v>
      </c>
    </row>
    <row r="35" spans="1:8" ht="12">
      <c r="A35" t="s">
        <v>13</v>
      </c>
      <c r="B35" s="8">
        <f>+B23</f>
        <v>0.4</v>
      </c>
      <c r="D35" s="9">
        <f>+F8</f>
        <v>3</v>
      </c>
      <c r="E35" s="9">
        <f>+M8</f>
        <v>0</v>
      </c>
      <c r="G35" s="9">
        <f>+E35*D35</f>
        <v>0</v>
      </c>
      <c r="H35" s="9">
        <f>+G35*B35</f>
        <v>0</v>
      </c>
    </row>
    <row r="36" spans="1:8" ht="12">
      <c r="A36" t="s">
        <v>14</v>
      </c>
      <c r="B36" s="8">
        <f>+B24</f>
        <v>0.3</v>
      </c>
      <c r="D36" s="9">
        <f>+F9</f>
        <v>17</v>
      </c>
      <c r="E36" s="9">
        <f>+M9</f>
        <v>-10</v>
      </c>
      <c r="G36" s="9">
        <f>+E36*D36</f>
        <v>-170</v>
      </c>
      <c r="H36" s="9">
        <f>+G36*B36</f>
        <v>-51</v>
      </c>
    </row>
    <row r="37" ht="12" thickBot="1">
      <c r="B37" s="8"/>
    </row>
    <row r="38" spans="2:8" ht="12" thickBot="1">
      <c r="B38" s="10">
        <f>SUM(B34:B36)</f>
        <v>1</v>
      </c>
      <c r="G38" s="12" t="s">
        <v>28</v>
      </c>
      <c r="H38" s="15">
        <f>SUM(H34:H36)</f>
        <v>-114</v>
      </c>
    </row>
    <row r="39" spans="7:8" ht="12.75" thickBot="1" thickTop="1">
      <c r="G39" s="13" t="s">
        <v>29</v>
      </c>
      <c r="H39" s="15">
        <f>+H38/(H12*O12)</f>
        <v>-0.9864308501372137</v>
      </c>
    </row>
    <row r="40" spans="1:17" ht="12" thickBo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ht="17.25">
      <c r="A41" s="73" t="s">
        <v>62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1:17" ht="1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</row>
    <row r="43" spans="1:17" ht="1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</row>
    <row r="45" ht="12">
      <c r="A45" s="28" t="s">
        <v>30</v>
      </c>
    </row>
    <row r="46" spans="1:6" ht="12">
      <c r="A46" s="29" t="s">
        <v>31</v>
      </c>
      <c r="B46" s="77">
        <v>10</v>
      </c>
      <c r="C46" s="29"/>
      <c r="D46" s="29"/>
      <c r="E46" s="29"/>
      <c r="F46" s="29"/>
    </row>
    <row r="47" spans="1:6" ht="12">
      <c r="A47" s="29" t="s">
        <v>32</v>
      </c>
      <c r="B47" s="77">
        <v>6</v>
      </c>
      <c r="C47" s="29"/>
      <c r="D47" s="29"/>
      <c r="E47" s="29"/>
      <c r="F47" s="29"/>
    </row>
    <row r="48" spans="1:6" ht="12">
      <c r="A48" s="29" t="s">
        <v>33</v>
      </c>
      <c r="B48" s="77">
        <v>25</v>
      </c>
      <c r="C48" s="29"/>
      <c r="D48" s="29"/>
      <c r="E48" s="29"/>
      <c r="F48" s="29"/>
    </row>
    <row r="49" spans="1:6" ht="12">
      <c r="A49" s="29" t="s">
        <v>34</v>
      </c>
      <c r="B49" s="77">
        <v>12</v>
      </c>
      <c r="C49" s="29"/>
      <c r="D49" s="29"/>
      <c r="E49" s="29"/>
      <c r="F49" s="29"/>
    </row>
    <row r="50" spans="1:6" ht="12">
      <c r="A50" s="29" t="s">
        <v>35</v>
      </c>
      <c r="B50" s="77">
        <v>0</v>
      </c>
      <c r="C50" s="29"/>
      <c r="D50" s="29"/>
      <c r="E50" s="29"/>
      <c r="F50" s="29"/>
    </row>
    <row r="51" spans="1:6" ht="12">
      <c r="A51" s="29"/>
      <c r="B51" s="29"/>
      <c r="C51" s="29"/>
      <c r="D51" s="29"/>
      <c r="E51" s="29"/>
      <c r="F51" s="29"/>
    </row>
    <row r="52" spans="1:7" ht="12">
      <c r="A52" s="60" t="s">
        <v>36</v>
      </c>
      <c r="B52" s="60"/>
      <c r="C52" s="30"/>
      <c r="D52" s="31" t="s">
        <v>38</v>
      </c>
      <c r="E52" s="31" t="s">
        <v>37</v>
      </c>
      <c r="G52" s="30"/>
    </row>
    <row r="53" spans="1:5" ht="12">
      <c r="A53" s="32" t="s">
        <v>39</v>
      </c>
      <c r="B53" s="32" t="s">
        <v>40</v>
      </c>
      <c r="D53" s="33" t="s">
        <v>42</v>
      </c>
      <c r="E53" s="33" t="s">
        <v>41</v>
      </c>
    </row>
    <row r="54" spans="1:5" ht="12">
      <c r="A54" s="78">
        <v>0</v>
      </c>
      <c r="B54" s="34">
        <f>1-A54</f>
        <v>1</v>
      </c>
      <c r="D54" s="35">
        <f aca="true" t="shared" si="0" ref="D54:D64">SQRT((A54*$B$48)^2+(B54*$B$49)^2+2*$B$48*A54*$B$49*B54*$B$50)</f>
        <v>12</v>
      </c>
      <c r="E54" s="35">
        <f aca="true" t="shared" si="1" ref="E54:E64">+A54*$B$46+B54*$B$47</f>
        <v>6</v>
      </c>
    </row>
    <row r="55" spans="1:5" ht="12">
      <c r="A55" s="34">
        <f>+A54+0.1</f>
        <v>0.1</v>
      </c>
      <c r="B55" s="34">
        <f aca="true" t="shared" si="2" ref="B55:B64">1-A55</f>
        <v>0.9</v>
      </c>
      <c r="D55" s="35">
        <f t="shared" si="0"/>
        <v>11.085576214162257</v>
      </c>
      <c r="E55" s="35">
        <f t="shared" si="1"/>
        <v>6.4</v>
      </c>
    </row>
    <row r="56" spans="1:5" ht="12">
      <c r="A56" s="34">
        <f aca="true" t="shared" si="3" ref="A56:A64">+A55+0.1</f>
        <v>0.2</v>
      </c>
      <c r="B56" s="34">
        <f t="shared" si="2"/>
        <v>0.8</v>
      </c>
      <c r="D56" s="35">
        <f t="shared" si="0"/>
        <v>10.824047302187848</v>
      </c>
      <c r="E56" s="35">
        <f t="shared" si="1"/>
        <v>6.800000000000001</v>
      </c>
    </row>
    <row r="57" spans="1:5" ht="12">
      <c r="A57" s="34">
        <f t="shared" si="3"/>
        <v>0.30000000000000004</v>
      </c>
      <c r="B57" s="34">
        <f t="shared" si="2"/>
        <v>0.7</v>
      </c>
      <c r="D57" s="35">
        <f t="shared" si="0"/>
        <v>11.260994627474075</v>
      </c>
      <c r="E57" s="35">
        <f t="shared" si="1"/>
        <v>7.199999999999999</v>
      </c>
    </row>
    <row r="58" spans="1:5" ht="12">
      <c r="A58" s="34">
        <f t="shared" si="3"/>
        <v>0.4</v>
      </c>
      <c r="B58" s="34">
        <f t="shared" si="2"/>
        <v>0.6</v>
      </c>
      <c r="D58" s="35">
        <f t="shared" si="0"/>
        <v>12.322337440599489</v>
      </c>
      <c r="E58" s="35">
        <f t="shared" si="1"/>
        <v>7.6</v>
      </c>
    </row>
    <row r="59" spans="1:5" ht="12">
      <c r="A59" s="34">
        <f t="shared" si="3"/>
        <v>0.5</v>
      </c>
      <c r="B59" s="34">
        <f t="shared" si="2"/>
        <v>0.5</v>
      </c>
      <c r="D59" s="35">
        <f t="shared" si="0"/>
        <v>13.865424623862047</v>
      </c>
      <c r="E59" s="35">
        <f t="shared" si="1"/>
        <v>8</v>
      </c>
    </row>
    <row r="60" spans="1:5" ht="12">
      <c r="A60" s="34">
        <f t="shared" si="3"/>
        <v>0.6</v>
      </c>
      <c r="B60" s="34">
        <f t="shared" si="2"/>
        <v>0.4</v>
      </c>
      <c r="D60" s="35">
        <f t="shared" si="0"/>
        <v>15.749285698088025</v>
      </c>
      <c r="E60" s="35">
        <f t="shared" si="1"/>
        <v>8.4</v>
      </c>
    </row>
    <row r="61" spans="1:5" ht="12">
      <c r="A61" s="34">
        <f t="shared" si="3"/>
        <v>0.7</v>
      </c>
      <c r="B61" s="34">
        <f t="shared" si="2"/>
        <v>0.30000000000000004</v>
      </c>
      <c r="D61" s="35">
        <f t="shared" si="0"/>
        <v>17.86644900364927</v>
      </c>
      <c r="E61" s="35">
        <f t="shared" si="1"/>
        <v>8.8</v>
      </c>
    </row>
    <row r="62" spans="1:5" ht="12">
      <c r="A62" s="34">
        <f t="shared" si="3"/>
        <v>0.7999999999999999</v>
      </c>
      <c r="B62" s="34">
        <f t="shared" si="2"/>
        <v>0.20000000000000007</v>
      </c>
      <c r="D62" s="35">
        <f t="shared" si="0"/>
        <v>20.143485299222675</v>
      </c>
      <c r="E62" s="35">
        <f t="shared" si="1"/>
        <v>9.2</v>
      </c>
    </row>
    <row r="63" spans="1:5" ht="12">
      <c r="A63" s="34">
        <f t="shared" si="3"/>
        <v>0.8999999999999999</v>
      </c>
      <c r="B63" s="34">
        <f t="shared" si="2"/>
        <v>0.10000000000000009</v>
      </c>
      <c r="D63" s="35">
        <f t="shared" si="0"/>
        <v>22.531977276750478</v>
      </c>
      <c r="E63" s="35">
        <f t="shared" si="1"/>
        <v>9.600000000000001</v>
      </c>
    </row>
    <row r="64" spans="1:5" ht="12">
      <c r="A64" s="34">
        <f t="shared" si="3"/>
        <v>0.9999999999999999</v>
      </c>
      <c r="B64" s="34">
        <f t="shared" si="2"/>
        <v>0</v>
      </c>
      <c r="D64" s="35">
        <f t="shared" si="0"/>
        <v>24.999999999999996</v>
      </c>
      <c r="E64" s="35">
        <f t="shared" si="1"/>
        <v>9.999999999999998</v>
      </c>
    </row>
    <row r="65" ht="12">
      <c r="A65" s="34"/>
    </row>
    <row r="66" ht="12">
      <c r="A66" s="36" t="s">
        <v>43</v>
      </c>
    </row>
    <row r="67" spans="1:2" ht="12">
      <c r="A67" t="s">
        <v>44</v>
      </c>
      <c r="B67" s="37">
        <f>+($B$49^2-B49*B48*B50)/(B48^2+B49^2-2*B49*B48*B50)</f>
        <v>0.18725617685305593</v>
      </c>
    </row>
    <row r="68" spans="1:2" ht="12">
      <c r="A68" t="s">
        <v>45</v>
      </c>
      <c r="B68" s="38">
        <f>1-B67</f>
        <v>0.812743823146944</v>
      </c>
    </row>
    <row r="74" ht="12">
      <c r="F74" s="29"/>
    </row>
    <row r="75" ht="12">
      <c r="F75" s="29"/>
    </row>
    <row r="76" ht="12">
      <c r="F76" s="29"/>
    </row>
    <row r="77" ht="12">
      <c r="F77" s="29"/>
    </row>
    <row r="78" ht="12">
      <c r="F78" s="29"/>
    </row>
    <row r="79" ht="12">
      <c r="F79" s="29"/>
    </row>
    <row r="80" ht="12">
      <c r="G80" s="30"/>
    </row>
    <row r="93" spans="1:5" ht="12">
      <c r="A93" s="58"/>
      <c r="B93" s="58"/>
      <c r="C93" s="58"/>
      <c r="D93" s="58"/>
      <c r="E93" s="58"/>
    </row>
    <row r="97" ht="12">
      <c r="A97" t="s">
        <v>59</v>
      </c>
    </row>
    <row r="98" spans="1:5" ht="12">
      <c r="A98" s="29" t="s">
        <v>35</v>
      </c>
      <c r="B98" s="29">
        <v>1</v>
      </c>
      <c r="C98" s="29"/>
      <c r="D98" s="29"/>
      <c r="E98" s="29"/>
    </row>
    <row r="99" spans="1:5" ht="12">
      <c r="A99" s="29"/>
      <c r="B99" s="29"/>
      <c r="C99" s="29"/>
      <c r="D99" s="29"/>
      <c r="E99" s="29"/>
    </row>
    <row r="100" spans="1:5" ht="12">
      <c r="A100" s="60" t="s">
        <v>36</v>
      </c>
      <c r="B100" s="60"/>
      <c r="C100" s="30"/>
      <c r="D100" s="31" t="s">
        <v>38</v>
      </c>
      <c r="E100" s="31" t="s">
        <v>37</v>
      </c>
    </row>
    <row r="101" spans="1:5" ht="12">
      <c r="A101" s="32" t="s">
        <v>39</v>
      </c>
      <c r="B101" s="32" t="s">
        <v>40</v>
      </c>
      <c r="D101" s="33" t="s">
        <v>42</v>
      </c>
      <c r="E101" s="33" t="s">
        <v>41</v>
      </c>
    </row>
    <row r="102" spans="1:5" ht="12">
      <c r="A102" s="78">
        <v>0</v>
      </c>
      <c r="B102" s="34">
        <f>1-A102</f>
        <v>1</v>
      </c>
      <c r="D102" s="35">
        <f aca="true" t="shared" si="4" ref="D102:D112">SQRT((A102*$B$48)^2+(B102*$B$49)^2+2*$B$48*A102*$B$49*B102*$B$98)</f>
        <v>12</v>
      </c>
      <c r="E102" s="35">
        <f aca="true" t="shared" si="5" ref="E102:E112">+A102*$B$46+B102*$B$47</f>
        <v>6</v>
      </c>
    </row>
    <row r="103" spans="1:5" ht="12">
      <c r="A103" s="34">
        <f>+A102+0.1</f>
        <v>0.1</v>
      </c>
      <c r="B103" s="34">
        <f aca="true" t="shared" si="6" ref="B103:B112">1-A103</f>
        <v>0.9</v>
      </c>
      <c r="D103" s="35">
        <f t="shared" si="4"/>
        <v>13.3</v>
      </c>
      <c r="E103" s="35">
        <f t="shared" si="5"/>
        <v>6.4</v>
      </c>
    </row>
    <row r="104" spans="1:5" ht="12">
      <c r="A104" s="34">
        <f aca="true" t="shared" si="7" ref="A104:A112">+A103+0.1</f>
        <v>0.2</v>
      </c>
      <c r="B104" s="34">
        <f t="shared" si="6"/>
        <v>0.8</v>
      </c>
      <c r="D104" s="35">
        <f t="shared" si="4"/>
        <v>14.600000000000001</v>
      </c>
      <c r="E104" s="35">
        <f t="shared" si="5"/>
        <v>6.800000000000001</v>
      </c>
    </row>
    <row r="105" spans="1:5" ht="12">
      <c r="A105" s="34">
        <f t="shared" si="7"/>
        <v>0.30000000000000004</v>
      </c>
      <c r="B105" s="34">
        <f t="shared" si="6"/>
        <v>0.7</v>
      </c>
      <c r="D105" s="35">
        <f t="shared" si="4"/>
        <v>15.9</v>
      </c>
      <c r="E105" s="35">
        <f t="shared" si="5"/>
        <v>7.199999999999999</v>
      </c>
    </row>
    <row r="106" spans="1:5" ht="12">
      <c r="A106" s="34">
        <f t="shared" si="7"/>
        <v>0.4</v>
      </c>
      <c r="B106" s="34">
        <f t="shared" si="6"/>
        <v>0.6</v>
      </c>
      <c r="D106" s="35">
        <f t="shared" si="4"/>
        <v>17.2</v>
      </c>
      <c r="E106" s="35">
        <f t="shared" si="5"/>
        <v>7.6</v>
      </c>
    </row>
    <row r="107" spans="1:5" ht="12">
      <c r="A107" s="34">
        <f t="shared" si="7"/>
        <v>0.5</v>
      </c>
      <c r="B107" s="34">
        <f t="shared" si="6"/>
        <v>0.5</v>
      </c>
      <c r="D107" s="35">
        <f t="shared" si="4"/>
        <v>18.5</v>
      </c>
      <c r="E107" s="35">
        <f t="shared" si="5"/>
        <v>8</v>
      </c>
    </row>
    <row r="108" spans="1:5" ht="12">
      <c r="A108" s="34">
        <f t="shared" si="7"/>
        <v>0.6</v>
      </c>
      <c r="B108" s="34">
        <f t="shared" si="6"/>
        <v>0.4</v>
      </c>
      <c r="D108" s="35">
        <f t="shared" si="4"/>
        <v>19.8</v>
      </c>
      <c r="E108" s="35">
        <f t="shared" si="5"/>
        <v>8.4</v>
      </c>
    </row>
    <row r="109" spans="1:5" ht="12">
      <c r="A109" s="34">
        <f t="shared" si="7"/>
        <v>0.7</v>
      </c>
      <c r="B109" s="34">
        <f t="shared" si="6"/>
        <v>0.30000000000000004</v>
      </c>
      <c r="D109" s="35">
        <f t="shared" si="4"/>
        <v>21.099999999999998</v>
      </c>
      <c r="E109" s="35">
        <f t="shared" si="5"/>
        <v>8.8</v>
      </c>
    </row>
    <row r="110" spans="1:5" ht="12">
      <c r="A110" s="34">
        <f t="shared" si="7"/>
        <v>0.7999999999999999</v>
      </c>
      <c r="B110" s="34">
        <f t="shared" si="6"/>
        <v>0.20000000000000007</v>
      </c>
      <c r="D110" s="35">
        <f t="shared" si="4"/>
        <v>22.4</v>
      </c>
      <c r="E110" s="35">
        <f t="shared" si="5"/>
        <v>9.2</v>
      </c>
    </row>
    <row r="111" spans="1:5" ht="12">
      <c r="A111" s="34">
        <f t="shared" si="7"/>
        <v>0.8999999999999999</v>
      </c>
      <c r="B111" s="34">
        <f t="shared" si="6"/>
        <v>0.10000000000000009</v>
      </c>
      <c r="D111" s="35">
        <f t="shared" si="4"/>
        <v>23.699999999999996</v>
      </c>
      <c r="E111" s="35">
        <f t="shared" si="5"/>
        <v>9.600000000000001</v>
      </c>
    </row>
    <row r="112" spans="1:5" ht="12">
      <c r="A112" s="34">
        <f t="shared" si="7"/>
        <v>0.9999999999999999</v>
      </c>
      <c r="B112" s="34">
        <f t="shared" si="6"/>
        <v>0</v>
      </c>
      <c r="D112" s="35">
        <f t="shared" si="4"/>
        <v>24.999999999999996</v>
      </c>
      <c r="E112" s="35">
        <f t="shared" si="5"/>
        <v>9.999999999999998</v>
      </c>
    </row>
    <row r="114" ht="12">
      <c r="A114" s="36"/>
    </row>
    <row r="116" ht="12">
      <c r="A116" t="s">
        <v>60</v>
      </c>
    </row>
    <row r="117" spans="1:5" ht="12">
      <c r="A117" s="29" t="s">
        <v>35</v>
      </c>
      <c r="B117" s="29">
        <v>-1</v>
      </c>
      <c r="C117" s="29"/>
      <c r="D117" s="29"/>
      <c r="E117" s="29"/>
    </row>
    <row r="118" spans="1:5" ht="12">
      <c r="A118" s="29"/>
      <c r="B118" s="29"/>
      <c r="C118" s="29"/>
      <c r="D118" s="29"/>
      <c r="E118" s="29"/>
    </row>
    <row r="119" spans="1:5" ht="12">
      <c r="A119" s="60" t="s">
        <v>36</v>
      </c>
      <c r="B119" s="60"/>
      <c r="C119" s="30"/>
      <c r="D119" s="31" t="s">
        <v>38</v>
      </c>
      <c r="E119" s="31" t="s">
        <v>37</v>
      </c>
    </row>
    <row r="120" spans="1:5" ht="12">
      <c r="A120" s="32" t="s">
        <v>39</v>
      </c>
      <c r="B120" s="32" t="s">
        <v>40</v>
      </c>
      <c r="D120" s="33" t="s">
        <v>42</v>
      </c>
      <c r="E120" s="33" t="s">
        <v>41</v>
      </c>
    </row>
    <row r="121" spans="1:5" ht="12">
      <c r="A121" s="78">
        <v>0</v>
      </c>
      <c r="B121" s="34">
        <f>1-A121</f>
        <v>1</v>
      </c>
      <c r="D121" s="35">
        <f aca="true" t="shared" si="8" ref="D121:D131">SQRT((A121*$B$48)^2+(B121*$B$49)^2+2*$B$48*A121*$B$49*B121*$B$117)</f>
        <v>12</v>
      </c>
      <c r="E121" s="35">
        <f aca="true" t="shared" si="9" ref="E121:E131">+A121*$B$46+B121*$B$47</f>
        <v>6</v>
      </c>
    </row>
    <row r="122" spans="1:5" ht="12">
      <c r="A122" s="34">
        <f>+A121+0.1</f>
        <v>0.1</v>
      </c>
      <c r="B122" s="34">
        <f aca="true" t="shared" si="10" ref="B122:B131">1-A122</f>
        <v>0.9</v>
      </c>
      <c r="D122" s="35">
        <f t="shared" si="8"/>
        <v>8.3</v>
      </c>
      <c r="E122" s="35">
        <f t="shared" si="9"/>
        <v>6.4</v>
      </c>
    </row>
    <row r="123" spans="1:5" ht="12">
      <c r="A123" s="34">
        <f aca="true" t="shared" si="11" ref="A123:A131">+A122+0.1</f>
        <v>0.2</v>
      </c>
      <c r="B123" s="34">
        <f t="shared" si="10"/>
        <v>0.8</v>
      </c>
      <c r="D123" s="35">
        <f t="shared" si="8"/>
        <v>4.600000000000002</v>
      </c>
      <c r="E123" s="35">
        <f t="shared" si="9"/>
        <v>6.800000000000001</v>
      </c>
    </row>
    <row r="124" spans="1:5" ht="12">
      <c r="A124" s="34">
        <f t="shared" si="11"/>
        <v>0.30000000000000004</v>
      </c>
      <c r="B124" s="34">
        <f t="shared" si="10"/>
        <v>0.7</v>
      </c>
      <c r="D124" s="35">
        <f t="shared" si="8"/>
        <v>0.8999999999999855</v>
      </c>
      <c r="E124" s="35">
        <f t="shared" si="9"/>
        <v>7.199999999999999</v>
      </c>
    </row>
    <row r="125" spans="1:5" ht="12">
      <c r="A125" s="34">
        <f t="shared" si="11"/>
        <v>0.4</v>
      </c>
      <c r="B125" s="34">
        <f t="shared" si="10"/>
        <v>0.6</v>
      </c>
      <c r="D125" s="35">
        <f t="shared" si="8"/>
        <v>2.7999999999999954</v>
      </c>
      <c r="E125" s="35">
        <f t="shared" si="9"/>
        <v>7.6</v>
      </c>
    </row>
    <row r="126" spans="1:5" ht="12">
      <c r="A126" s="34">
        <f t="shared" si="11"/>
        <v>0.5</v>
      </c>
      <c r="B126" s="34">
        <f t="shared" si="10"/>
        <v>0.5</v>
      </c>
      <c r="D126" s="35">
        <f t="shared" si="8"/>
        <v>6.5</v>
      </c>
      <c r="E126" s="35">
        <f t="shared" si="9"/>
        <v>8</v>
      </c>
    </row>
    <row r="127" spans="1:5" ht="12">
      <c r="A127" s="34">
        <f t="shared" si="11"/>
        <v>0.6</v>
      </c>
      <c r="B127" s="34">
        <f t="shared" si="10"/>
        <v>0.4</v>
      </c>
      <c r="D127" s="35">
        <f t="shared" si="8"/>
        <v>10.200000000000001</v>
      </c>
      <c r="E127" s="35">
        <f t="shared" si="9"/>
        <v>8.4</v>
      </c>
    </row>
    <row r="128" spans="1:5" ht="12">
      <c r="A128" s="34">
        <f t="shared" si="11"/>
        <v>0.7</v>
      </c>
      <c r="B128" s="34">
        <f t="shared" si="10"/>
        <v>0.30000000000000004</v>
      </c>
      <c r="D128" s="35">
        <f t="shared" si="8"/>
        <v>13.899999999999999</v>
      </c>
      <c r="E128" s="35">
        <f t="shared" si="9"/>
        <v>8.8</v>
      </c>
    </row>
    <row r="129" spans="1:5" ht="12">
      <c r="A129" s="34">
        <f t="shared" si="11"/>
        <v>0.7999999999999999</v>
      </c>
      <c r="B129" s="34">
        <f t="shared" si="10"/>
        <v>0.20000000000000007</v>
      </c>
      <c r="D129" s="35">
        <f t="shared" si="8"/>
        <v>17.6</v>
      </c>
      <c r="E129" s="35">
        <f t="shared" si="9"/>
        <v>9.2</v>
      </c>
    </row>
    <row r="130" spans="1:5" ht="12">
      <c r="A130" s="34">
        <f t="shared" si="11"/>
        <v>0.8999999999999999</v>
      </c>
      <c r="B130" s="34">
        <f t="shared" si="10"/>
        <v>0.10000000000000009</v>
      </c>
      <c r="D130" s="35">
        <f t="shared" si="8"/>
        <v>21.299999999999994</v>
      </c>
      <c r="E130" s="35">
        <f t="shared" si="9"/>
        <v>9.600000000000001</v>
      </c>
    </row>
    <row r="131" spans="1:5" ht="12">
      <c r="A131" s="34">
        <f t="shared" si="11"/>
        <v>0.9999999999999999</v>
      </c>
      <c r="B131" s="34">
        <f t="shared" si="10"/>
        <v>0</v>
      </c>
      <c r="D131" s="35">
        <f t="shared" si="8"/>
        <v>24.999999999999996</v>
      </c>
      <c r="E131" s="35">
        <f t="shared" si="9"/>
        <v>9.999999999999998</v>
      </c>
    </row>
    <row r="133" ht="12">
      <c r="A133" s="36"/>
    </row>
    <row r="134" ht="12">
      <c r="B134" s="37"/>
    </row>
    <row r="135" spans="1:2" ht="12">
      <c r="A135" t="s">
        <v>60</v>
      </c>
      <c r="B135">
        <v>0.2</v>
      </c>
    </row>
    <row r="136" spans="1:5" ht="12">
      <c r="A136" s="29" t="s">
        <v>35</v>
      </c>
      <c r="B136" s="29">
        <v>0.2</v>
      </c>
      <c r="C136" s="29"/>
      <c r="D136" s="29"/>
      <c r="E136" s="29"/>
    </row>
    <row r="137" spans="1:5" ht="12">
      <c r="A137" s="29"/>
      <c r="B137" s="29"/>
      <c r="C137" s="29"/>
      <c r="D137" s="29"/>
      <c r="E137" s="29"/>
    </row>
    <row r="138" spans="1:5" ht="12">
      <c r="A138" s="60" t="s">
        <v>36</v>
      </c>
      <c r="B138" s="60"/>
      <c r="C138" s="30"/>
      <c r="D138" s="31" t="s">
        <v>38</v>
      </c>
      <c r="E138" s="31" t="s">
        <v>37</v>
      </c>
    </row>
    <row r="139" spans="1:5" ht="12">
      <c r="A139" s="32" t="s">
        <v>39</v>
      </c>
      <c r="B139" s="32" t="s">
        <v>40</v>
      </c>
      <c r="D139" s="33" t="s">
        <v>42</v>
      </c>
      <c r="E139" s="33" t="s">
        <v>41</v>
      </c>
    </row>
    <row r="140" spans="1:5" ht="12">
      <c r="A140" s="78">
        <v>0</v>
      </c>
      <c r="B140" s="34">
        <f>1-A140</f>
        <v>1</v>
      </c>
      <c r="D140" s="35">
        <f>SQRT((A140*$B$48)^2+(B140*$B$49)^2+2*$B$48*A140*$B$49*B140*$B$136)</f>
        <v>12</v>
      </c>
      <c r="E140" s="35">
        <f aca="true" t="shared" si="12" ref="E140:E150">+A140*$B$46+B140*$B$47</f>
        <v>6</v>
      </c>
    </row>
    <row r="141" spans="1:5" ht="12">
      <c r="A141" s="34">
        <f>+A140+0.1</f>
        <v>0.1</v>
      </c>
      <c r="B141" s="34">
        <f aca="true" t="shared" si="13" ref="B141:B150">1-A141</f>
        <v>0.9</v>
      </c>
      <c r="D141" s="35">
        <f aca="true" t="shared" si="14" ref="D141:D150">SQRT((A141*$B$48)^2+(B141*$B$49)^2+2*$B$48*A141*$B$49*B141*$B$136)</f>
        <v>11.562439189029279</v>
      </c>
      <c r="E141" s="35">
        <f t="shared" si="12"/>
        <v>6.4</v>
      </c>
    </row>
    <row r="142" spans="1:5" ht="12">
      <c r="A142" s="34">
        <f aca="true" t="shared" si="15" ref="A142:A150">+A141+0.1</f>
        <v>0.2</v>
      </c>
      <c r="B142" s="34">
        <f t="shared" si="13"/>
        <v>0.8</v>
      </c>
      <c r="D142" s="35">
        <f t="shared" si="14"/>
        <v>11.677328461596</v>
      </c>
      <c r="E142" s="35">
        <f t="shared" si="12"/>
        <v>6.800000000000001</v>
      </c>
    </row>
    <row r="143" spans="1:5" ht="12">
      <c r="A143" s="34">
        <f t="shared" si="15"/>
        <v>0.30000000000000004</v>
      </c>
      <c r="B143" s="34">
        <f t="shared" si="13"/>
        <v>0.7</v>
      </c>
      <c r="D143" s="35">
        <f t="shared" si="14"/>
        <v>12.32923355282071</v>
      </c>
      <c r="E143" s="35">
        <f t="shared" si="12"/>
        <v>7.199999999999999</v>
      </c>
    </row>
    <row r="144" spans="1:5" ht="12">
      <c r="A144" s="34">
        <f t="shared" si="15"/>
        <v>0.4</v>
      </c>
      <c r="B144" s="34">
        <f t="shared" si="13"/>
        <v>0.6</v>
      </c>
      <c r="D144" s="35">
        <f t="shared" si="14"/>
        <v>13.440238093129153</v>
      </c>
      <c r="E144" s="35">
        <f t="shared" si="12"/>
        <v>7.6</v>
      </c>
    </row>
    <row r="145" spans="1:5" ht="12">
      <c r="A145" s="34">
        <f t="shared" si="15"/>
        <v>0.5</v>
      </c>
      <c r="B145" s="34">
        <f t="shared" si="13"/>
        <v>0.5</v>
      </c>
      <c r="D145" s="35">
        <f t="shared" si="14"/>
        <v>14.908051515875574</v>
      </c>
      <c r="E145" s="35">
        <f t="shared" si="12"/>
        <v>8</v>
      </c>
    </row>
    <row r="146" spans="1:5" ht="12">
      <c r="A146" s="34">
        <f t="shared" si="15"/>
        <v>0.6</v>
      </c>
      <c r="B146" s="34">
        <f t="shared" si="13"/>
        <v>0.4</v>
      </c>
      <c r="D146" s="35">
        <f t="shared" si="14"/>
        <v>16.63850954863446</v>
      </c>
      <c r="E146" s="35">
        <f t="shared" si="12"/>
        <v>8.4</v>
      </c>
    </row>
    <row r="147" spans="1:5" ht="12">
      <c r="A147" s="34">
        <f t="shared" si="15"/>
        <v>0.7</v>
      </c>
      <c r="B147" s="34">
        <f t="shared" si="13"/>
        <v>0.30000000000000004</v>
      </c>
      <c r="D147" s="35">
        <f t="shared" si="14"/>
        <v>18.558286558839423</v>
      </c>
      <c r="E147" s="35">
        <f t="shared" si="12"/>
        <v>8.8</v>
      </c>
    </row>
    <row r="148" spans="1:5" ht="12">
      <c r="A148" s="34">
        <f t="shared" si="15"/>
        <v>0.7999999999999999</v>
      </c>
      <c r="B148" s="34">
        <f t="shared" si="13"/>
        <v>0.20000000000000007</v>
      </c>
      <c r="D148" s="35">
        <f t="shared" si="14"/>
        <v>20.614557962760202</v>
      </c>
      <c r="E148" s="35">
        <f t="shared" si="12"/>
        <v>9.2</v>
      </c>
    </row>
    <row r="149" spans="1:5" ht="12">
      <c r="A149" s="34">
        <f t="shared" si="15"/>
        <v>0.8999999999999999</v>
      </c>
      <c r="B149" s="34">
        <f t="shared" si="13"/>
        <v>0.10000000000000009</v>
      </c>
      <c r="D149" s="35">
        <f t="shared" si="14"/>
        <v>22.770375490975105</v>
      </c>
      <c r="E149" s="35">
        <f t="shared" si="12"/>
        <v>9.600000000000001</v>
      </c>
    </row>
    <row r="150" spans="1:5" ht="12">
      <c r="A150" s="34">
        <f t="shared" si="15"/>
        <v>0.9999999999999999</v>
      </c>
      <c r="B150" s="34">
        <f t="shared" si="13"/>
        <v>0</v>
      </c>
      <c r="D150" s="35">
        <f t="shared" si="14"/>
        <v>24.999999999999996</v>
      </c>
      <c r="E150" s="35">
        <f t="shared" si="12"/>
        <v>9.999999999999998</v>
      </c>
    </row>
    <row r="152" ht="12">
      <c r="B152" s="37"/>
    </row>
    <row r="153" ht="12">
      <c r="B153" s="37"/>
    </row>
    <row r="154" spans="1:15" ht="17.25">
      <c r="A154" s="65" t="s">
        <v>63</v>
      </c>
      <c r="B154" s="75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</row>
    <row r="155" spans="1:2" ht="12" thickBot="1">
      <c r="A155" s="62"/>
      <c r="B155" s="38"/>
    </row>
    <row r="156" spans="1:2" ht="12" thickBot="1">
      <c r="A156" s="39" t="s">
        <v>46</v>
      </c>
      <c r="B156" s="40">
        <v>0.2</v>
      </c>
    </row>
    <row r="157" ht="12" thickBot="1"/>
    <row r="158" spans="1:11" ht="29.25" customHeight="1" thickBot="1">
      <c r="A158" s="41"/>
      <c r="B158" s="42" t="s">
        <v>47</v>
      </c>
      <c r="C158" s="43"/>
      <c r="D158" s="42" t="s">
        <v>48</v>
      </c>
      <c r="E158" s="44" t="s">
        <v>49</v>
      </c>
      <c r="F158" s="42" t="s">
        <v>50</v>
      </c>
      <c r="G158" s="42" t="s">
        <v>51</v>
      </c>
      <c r="H158" s="45" t="s">
        <v>52</v>
      </c>
      <c r="I158" s="43"/>
      <c r="J158" s="43"/>
      <c r="K158" s="46" t="s">
        <v>53</v>
      </c>
    </row>
    <row r="159" spans="1:5" ht="12">
      <c r="A159" s="28" t="s">
        <v>54</v>
      </c>
      <c r="B159" s="47"/>
      <c r="E159" s="48"/>
    </row>
    <row r="160" spans="1:8" ht="12">
      <c r="A160" t="s">
        <v>55</v>
      </c>
      <c r="B160" s="76">
        <v>50</v>
      </c>
      <c r="D160" s="49"/>
      <c r="E160" s="79">
        <v>3</v>
      </c>
      <c r="F160" s="49">
        <v>0</v>
      </c>
      <c r="G160" s="49"/>
      <c r="H160" s="49"/>
    </row>
    <row r="161" spans="2:8" ht="12">
      <c r="B161" s="76"/>
      <c r="D161" s="49"/>
      <c r="E161" s="49"/>
      <c r="F161" s="49"/>
      <c r="G161" s="49"/>
      <c r="H161" s="49"/>
    </row>
    <row r="162" spans="1:8" ht="12">
      <c r="A162" s="28" t="s">
        <v>56</v>
      </c>
      <c r="B162" s="76"/>
      <c r="D162" s="49"/>
      <c r="E162" s="49"/>
      <c r="F162" s="49"/>
      <c r="G162" s="49"/>
      <c r="H162" s="49"/>
    </row>
    <row r="163" spans="1:8" ht="12">
      <c r="A163" t="s">
        <v>45</v>
      </c>
      <c r="B163" s="76">
        <v>20</v>
      </c>
      <c r="D163" s="50">
        <f>+B163/($B$163+$B$164)</f>
        <v>0.4</v>
      </c>
      <c r="E163" s="59">
        <f>+E140</f>
        <v>6</v>
      </c>
      <c r="F163" s="49">
        <f>+B49</f>
        <v>12</v>
      </c>
      <c r="G163" s="49">
        <f>+(D163*F163)^2</f>
        <v>23.040000000000006</v>
      </c>
      <c r="H163" s="49"/>
    </row>
    <row r="164" spans="1:8" ht="12">
      <c r="A164" t="s">
        <v>44</v>
      </c>
      <c r="B164" s="76">
        <f>100-B163-B160</f>
        <v>30</v>
      </c>
      <c r="D164" s="50">
        <f>+B164/($B$163+$B$164)</f>
        <v>0.6</v>
      </c>
      <c r="E164" s="59">
        <f>+D140</f>
        <v>12</v>
      </c>
      <c r="F164" s="49">
        <f>+B48</f>
        <v>25</v>
      </c>
      <c r="G164" s="49">
        <f>+(D164*F164)^2</f>
        <v>225</v>
      </c>
      <c r="H164" s="49"/>
    </row>
    <row r="165" spans="2:11" ht="12" thickBot="1">
      <c r="B165" s="51">
        <f>SUM(B160:B164)</f>
        <v>100</v>
      </c>
      <c r="D165" s="52"/>
      <c r="E165" s="53">
        <f>+(E163*D163)+(E164*D164)</f>
        <v>9.6</v>
      </c>
      <c r="F165" s="54"/>
      <c r="G165" s="54">
        <f>+G164+G163</f>
        <v>248.04000000000002</v>
      </c>
      <c r="H165" s="54">
        <f>2*D163*F163*D164*F164*$B$156</f>
        <v>28.800000000000008</v>
      </c>
      <c r="K165">
        <f>+H165+G165</f>
        <v>276.84000000000003</v>
      </c>
    </row>
    <row r="166" ht="12.75" thickBot="1" thickTop="1"/>
    <row r="167" ht="12" thickBot="1">
      <c r="K167" s="55">
        <f>SQRT(K165)</f>
        <v>16.63850954863446</v>
      </c>
    </row>
    <row r="168" spans="1:2" ht="12" thickBot="1">
      <c r="A168" s="39" t="s">
        <v>57</v>
      </c>
      <c r="B168" s="56">
        <f>+(E165-E160)/K167</f>
        <v>0.3966701452860403</v>
      </c>
    </row>
    <row r="169" ht="12" thickBot="1"/>
    <row r="170" spans="1:4" ht="12" thickBot="1">
      <c r="A170" s="39" t="s">
        <v>58</v>
      </c>
      <c r="B170" s="44"/>
      <c r="C170" s="44"/>
      <c r="D170" s="57">
        <f>+(B160/100*E160)+(B163/100*E163)+(B164/100*E164)</f>
        <v>6.3</v>
      </c>
    </row>
  </sheetData>
  <sheetProtection/>
  <mergeCells count="6">
    <mergeCell ref="A138:B138"/>
    <mergeCell ref="A119:B119"/>
    <mergeCell ref="D4:H4"/>
    <mergeCell ref="K4:O4"/>
    <mergeCell ref="A52:B52"/>
    <mergeCell ref="A100:B100"/>
  </mergeCells>
  <printOptions/>
  <pageMargins left="0.75" right="0.75" top="0.4" bottom="0.35" header="0.22" footer="0.19"/>
  <pageSetup fitToHeight="1" fitToWidth="1" horizontalDpi="600" verticalDpi="600" orientation="portrait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Chris Droussiotis</cp:lastModifiedBy>
  <cp:lastPrinted>2010-03-03T21:26:25Z</cp:lastPrinted>
  <dcterms:created xsi:type="dcterms:W3CDTF">2010-03-03T21:25:07Z</dcterms:created>
  <dcterms:modified xsi:type="dcterms:W3CDTF">2017-08-14T10:44:22Z</dcterms:modified>
  <cp:category/>
  <cp:version/>
  <cp:contentType/>
  <cp:contentStatus/>
</cp:coreProperties>
</file>