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\Documents\Baruch offnline\FIN Spreadsheets\"/>
    </mc:Choice>
  </mc:AlternateContent>
  <bookViews>
    <workbookView xWindow="0" yWindow="0" windowWidth="17796" windowHeight="8424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K12" i="1" l="1"/>
  <c r="K39" i="1" s="1"/>
  <c r="K13" i="1"/>
  <c r="K40" i="1" s="1"/>
  <c r="K14" i="1"/>
  <c r="K41" i="1" s="1"/>
  <c r="K15" i="1"/>
  <c r="K42" i="1" s="1"/>
  <c r="K11" i="1"/>
  <c r="K38" i="1" s="1"/>
  <c r="K19" i="1"/>
  <c r="J16" i="1"/>
  <c r="K16" i="1" s="1"/>
  <c r="K43" i="1" s="1"/>
  <c r="K46" i="1"/>
  <c r="E45" i="1"/>
  <c r="D45" i="1"/>
  <c r="C45" i="1"/>
  <c r="J43" i="1"/>
  <c r="A40" i="1"/>
  <c r="A39" i="1"/>
  <c r="A38" i="1"/>
  <c r="A37" i="1"/>
  <c r="A36" i="1"/>
  <c r="G35" i="1"/>
  <c r="G37" i="1" s="1"/>
  <c r="A35" i="1"/>
  <c r="A34" i="1"/>
  <c r="A33" i="1"/>
  <c r="A32" i="1"/>
  <c r="E18" i="1"/>
  <c r="D18" i="1"/>
  <c r="C18" i="1"/>
  <c r="A13" i="1"/>
  <c r="A12" i="1"/>
  <c r="A11" i="1"/>
  <c r="A10" i="1"/>
  <c r="A9" i="1"/>
  <c r="G8" i="1"/>
  <c r="G9" i="1" s="1"/>
  <c r="G11" i="1" s="1"/>
  <c r="A8" i="1"/>
  <c r="A7" i="1"/>
  <c r="A6" i="1"/>
  <c r="A5" i="1"/>
  <c r="J17" i="1" l="1"/>
  <c r="C20" i="1"/>
  <c r="G36" i="1"/>
  <c r="G38" i="1" s="1"/>
  <c r="G40" i="1" s="1"/>
  <c r="C53" i="1" s="1"/>
  <c r="C47" i="1"/>
  <c r="C50" i="1" s="1"/>
  <c r="C51" i="1" s="1"/>
  <c r="J44" i="1"/>
  <c r="J45" i="1" s="1"/>
  <c r="C21" i="1"/>
  <c r="C26" i="1" s="1"/>
  <c r="C23" i="1"/>
  <c r="C24" i="1" s="1"/>
  <c r="G10" i="1"/>
  <c r="G13" i="1" s="1"/>
  <c r="C60" i="1" s="1"/>
  <c r="J18" i="1" l="1"/>
  <c r="K18" i="1" s="1"/>
  <c r="K45" i="1" s="1"/>
  <c r="K17" i="1"/>
  <c r="K44" i="1" s="1"/>
  <c r="C48" i="1"/>
</calcChain>
</file>

<file path=xl/sharedStrings.xml><?xml version="1.0" encoding="utf-8"?>
<sst xmlns="http://schemas.openxmlformats.org/spreadsheetml/2006/main" count="112" uniqueCount="57">
  <si>
    <t>A</t>
  </si>
  <si>
    <t>B</t>
  </si>
  <si>
    <t>C</t>
  </si>
  <si>
    <t>D</t>
  </si>
  <si>
    <t>E</t>
  </si>
  <si>
    <t>F</t>
  </si>
  <si>
    <t>G</t>
  </si>
  <si>
    <t>Compound at e</t>
  </si>
  <si>
    <t>INPUT</t>
  </si>
  <si>
    <t>OUTPUT</t>
  </si>
  <si>
    <t>Face Value</t>
  </si>
  <si>
    <t>Interest</t>
  </si>
  <si>
    <t>Standard Deviation  (σ) =</t>
  </si>
  <si>
    <t>d1 =</t>
  </si>
  <si>
    <t>Years</t>
  </si>
  <si>
    <t>Expiration (in years)  (T) =</t>
  </si>
  <si>
    <t>d2 =</t>
  </si>
  <si>
    <t>Risk-Free Rate (Annual) (i) =</t>
  </si>
  <si>
    <t>N(d1) =</t>
  </si>
  <si>
    <t>Description</t>
  </si>
  <si>
    <t>Compound</t>
  </si>
  <si>
    <t>FV</t>
  </si>
  <si>
    <t>Stock Price (S ) =</t>
  </si>
  <si>
    <t>N(d2) =</t>
  </si>
  <si>
    <t>Annual</t>
  </si>
  <si>
    <t>Exercise Price (X) =</t>
  </si>
  <si>
    <t/>
  </si>
  <si>
    <t>Semi</t>
  </si>
  <si>
    <t>Dividend Yield (annual) (δ) =</t>
  </si>
  <si>
    <t>Quarterly</t>
  </si>
  <si>
    <t>Monthly</t>
  </si>
  <si>
    <t>Daily</t>
  </si>
  <si>
    <t>LONG CALCULATION (Break Down Approach)</t>
  </si>
  <si>
    <t>Hourly</t>
  </si>
  <si>
    <t>D1 =</t>
  </si>
  <si>
    <t xml:space="preserve"> Ln ( S / X )</t>
  </si>
  <si>
    <t xml:space="preserve">  ( i-δ+σ^2 /2 )</t>
  </si>
  <si>
    <t>σ√t</t>
  </si>
  <si>
    <t>By Minute</t>
  </si>
  <si>
    <t>By Second</t>
  </si>
  <si>
    <t>Infinite</t>
  </si>
  <si>
    <t>e</t>
  </si>
  <si>
    <t>N (d1) =</t>
  </si>
  <si>
    <t>PV calculation using e</t>
  </si>
  <si>
    <t>D2=</t>
  </si>
  <si>
    <t>e = PV x (1+i)^t</t>
  </si>
  <si>
    <t>N (d2) =</t>
  </si>
  <si>
    <t>PV = e / (1+i)^t</t>
  </si>
  <si>
    <t>PV = e ^-it</t>
  </si>
  <si>
    <t>2.  BLACK-SCHOLES OPTION VALUATION METHOD B/S - PUT OPTION</t>
  </si>
  <si>
    <t>3. PUT-CALL PARITY METHOD FOR CALCULATING THE PUT  OPTION KNOWING THE CALL PRICE (same data as above)</t>
  </si>
  <si>
    <t>C - P = S - X .e^ -it</t>
  </si>
  <si>
    <t>P = X.e^-it - S + C</t>
  </si>
  <si>
    <t xml:space="preserve">P = </t>
  </si>
  <si>
    <t>BLACK-SCHOLES OPTION VALUATION METHOD B/S - CALL OPTION</t>
  </si>
  <si>
    <t>C =</t>
  </si>
  <si>
    <t>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</si>
</sst>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0000_);_(* \(#,##0.0000000\);_(* &quot;-&quot;??_);_(@_)"/>
    <numFmt numFmtId="167" formatCode="0.0000"/>
    <numFmt numFmtId="168" formatCode="0.000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0" fillId="4" borderId="11" xfId="0" applyFill="1" applyBorder="1"/>
    <xf numFmtId="0" fontId="3" fillId="4" borderId="13" xfId="0" applyFont="1" applyFill="1" applyBorder="1"/>
    <xf numFmtId="44" fontId="0" fillId="3" borderId="10" xfId="2" applyFont="1" applyFill="1" applyBorder="1"/>
    <xf numFmtId="9" fontId="0" fillId="3" borderId="10" xfId="0" applyNumberFormat="1" applyFill="1" applyBorder="1"/>
    <xf numFmtId="0" fontId="0" fillId="0" borderId="0" xfId="0" applyAlignment="1">
      <alignment horizontal="right"/>
    </xf>
    <xf numFmtId="0" fontId="5" fillId="0" borderId="7" xfId="0" applyFont="1" applyBorder="1"/>
    <xf numFmtId="0" fontId="0" fillId="0" borderId="8" xfId="0" applyBorder="1" applyAlignment="1">
      <alignment horizontal="right"/>
    </xf>
    <xf numFmtId="164" fontId="0" fillId="0" borderId="7" xfId="0" quotePrefix="1" applyNumberFormat="1" applyBorder="1" applyAlignment="1">
      <alignment horizont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 applyAlignment="1">
      <alignment horizontal="center"/>
    </xf>
    <xf numFmtId="165" fontId="0" fillId="3" borderId="0" xfId="1" applyNumberFormat="1" applyFont="1" applyFill="1" applyBorder="1"/>
    <xf numFmtId="166" fontId="0" fillId="3" borderId="10" xfId="0" applyNumberFormat="1" applyFill="1" applyBorder="1"/>
    <xf numFmtId="0" fontId="0" fillId="0" borderId="7" xfId="0" quotePrefix="1" applyBorder="1"/>
    <xf numFmtId="0" fontId="3" fillId="5" borderId="17" xfId="0" applyFont="1" applyFill="1" applyBorder="1" applyAlignment="1">
      <alignment horizontal="center"/>
    </xf>
    <xf numFmtId="167" fontId="3" fillId="5" borderId="18" xfId="0" quotePrefix="1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4" borderId="0" xfId="0" applyFont="1" applyFill="1"/>
    <xf numFmtId="0" fontId="3" fillId="4" borderId="11" xfId="0" applyFont="1" applyFill="1" applyBorder="1" applyAlignment="1">
      <alignment horizontal="center"/>
    </xf>
    <xf numFmtId="0" fontId="0" fillId="0" borderId="0" xfId="0" quotePrefix="1"/>
    <xf numFmtId="165" fontId="0" fillId="3" borderId="0" xfId="1" applyNumberFormat="1" applyFont="1" applyFill="1" applyBorder="1" applyAlignment="1">
      <alignment horizontal="right"/>
    </xf>
    <xf numFmtId="0" fontId="0" fillId="4" borderId="19" xfId="0" applyFill="1" applyBorder="1"/>
    <xf numFmtId="0" fontId="0" fillId="4" borderId="2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3" borderId="19" xfId="0" applyFont="1" applyFill="1" applyBorder="1"/>
    <xf numFmtId="0" fontId="0" fillId="3" borderId="20" xfId="0" applyFill="1" applyBorder="1"/>
    <xf numFmtId="0" fontId="7" fillId="3" borderId="9" xfId="0" quotePrefix="1" applyFont="1" applyFill="1" applyBorder="1"/>
    <xf numFmtId="0" fontId="7" fillId="3" borderId="9" xfId="0" applyFont="1" applyFill="1" applyBorder="1"/>
    <xf numFmtId="0" fontId="0" fillId="0" borderId="15" xfId="0" applyBorder="1"/>
    <xf numFmtId="0" fontId="3" fillId="4" borderId="19" xfId="0" applyFont="1" applyFill="1" applyBorder="1"/>
    <xf numFmtId="167" fontId="3" fillId="4" borderId="20" xfId="0" applyNumberFormat="1" applyFont="1" applyFill="1" applyBorder="1"/>
    <xf numFmtId="168" fontId="0" fillId="4" borderId="20" xfId="0" applyNumberFormat="1" applyFill="1" applyBorder="1"/>
    <xf numFmtId="168" fontId="0" fillId="0" borderId="0" xfId="0" applyNumberFormat="1"/>
    <xf numFmtId="2" fontId="3" fillId="4" borderId="2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0"/>
  <sheetViews>
    <sheetView tabSelected="1" workbookViewId="0">
      <selection activeCell="J2" sqref="J2"/>
    </sheetView>
  </sheetViews>
  <sheetFormatPr defaultRowHeight="12.3" x14ac:dyDescent="0.4"/>
  <cols>
    <col min="2" max="2" width="9" customWidth="1"/>
    <col min="3" max="3" width="23.27734375" customWidth="1"/>
    <col min="4" max="4" width="15.1640625" customWidth="1"/>
    <col min="9" max="11" width="16.5546875" customWidth="1"/>
  </cols>
  <sheetData>
    <row r="2" spans="1:11" ht="17.7" x14ac:dyDescent="0.6">
      <c r="A2" s="1" t="s">
        <v>54</v>
      </c>
    </row>
    <row r="3" spans="1:11" ht="18" thickBot="1" x14ac:dyDescent="0.65">
      <c r="B3" s="1"/>
    </row>
    <row r="4" spans="1:11" ht="15" x14ac:dyDescent="0.5">
      <c r="A4" s="2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4" t="s">
        <v>6</v>
      </c>
      <c r="I4" s="6" t="s">
        <v>7</v>
      </c>
      <c r="J4" s="7"/>
      <c r="K4" s="8"/>
    </row>
    <row r="5" spans="1:11" x14ac:dyDescent="0.4">
      <c r="A5" s="9">
        <f>ROW()</f>
        <v>5</v>
      </c>
      <c r="D5" s="10"/>
      <c r="F5" s="11"/>
      <c r="G5" s="10"/>
      <c r="I5" s="12"/>
      <c r="J5" s="13"/>
      <c r="K5" s="14"/>
    </row>
    <row r="6" spans="1:11" x14ac:dyDescent="0.4">
      <c r="A6" s="9">
        <f>ROW()</f>
        <v>6</v>
      </c>
      <c r="B6" s="15" t="s">
        <v>8</v>
      </c>
      <c r="C6" s="15"/>
      <c r="D6" s="16"/>
      <c r="E6" s="17"/>
      <c r="F6" s="18" t="s">
        <v>9</v>
      </c>
      <c r="G6" s="16"/>
      <c r="I6" s="12" t="s">
        <v>10</v>
      </c>
      <c r="J6" s="13"/>
      <c r="K6" s="19">
        <v>1</v>
      </c>
    </row>
    <row r="7" spans="1:11" x14ac:dyDescent="0.4">
      <c r="A7" s="9">
        <f>ROW()</f>
        <v>7</v>
      </c>
      <c r="D7" s="10"/>
      <c r="F7" s="11"/>
      <c r="G7" s="10"/>
      <c r="I7" s="12" t="s">
        <v>11</v>
      </c>
      <c r="J7" s="13"/>
      <c r="K7" s="20">
        <v>0.1</v>
      </c>
    </row>
    <row r="8" spans="1:11" x14ac:dyDescent="0.4">
      <c r="A8" s="9">
        <f>ROW()</f>
        <v>8</v>
      </c>
      <c r="C8" s="21" t="s">
        <v>12</v>
      </c>
      <c r="D8" s="22">
        <v>0.5</v>
      </c>
      <c r="F8" s="23" t="s">
        <v>13</v>
      </c>
      <c r="G8" s="24">
        <f>(LN(D11/D12)+(D10-D13+(D8^2)/2)*D9)/(D8*SQRT(D9))</f>
        <v>0.4301731775502019</v>
      </c>
      <c r="I8" s="12" t="s">
        <v>14</v>
      </c>
      <c r="J8" s="13"/>
      <c r="K8" s="14">
        <v>10</v>
      </c>
    </row>
    <row r="9" spans="1:11" x14ac:dyDescent="0.4">
      <c r="A9" s="9">
        <f>ROW()</f>
        <v>9</v>
      </c>
      <c r="C9" s="21" t="s">
        <v>15</v>
      </c>
      <c r="D9" s="22">
        <v>0.25</v>
      </c>
      <c r="F9" s="23" t="s">
        <v>16</v>
      </c>
      <c r="G9" s="24">
        <f>+G8-D8*SQRT(D9)</f>
        <v>0.1801731775502019</v>
      </c>
      <c r="I9" s="12"/>
      <c r="J9" s="13"/>
      <c r="K9" s="14"/>
    </row>
    <row r="10" spans="1:11" ht="12.6" thickBot="1" x14ac:dyDescent="0.45">
      <c r="A10" s="9">
        <f>ROW()</f>
        <v>10</v>
      </c>
      <c r="C10" s="21" t="s">
        <v>17</v>
      </c>
      <c r="D10" s="22">
        <v>0.1</v>
      </c>
      <c r="F10" s="23" t="s">
        <v>18</v>
      </c>
      <c r="G10" s="24">
        <f>NORMSDIST(G8)</f>
        <v>0.66646516408936662</v>
      </c>
      <c r="I10" s="25" t="s">
        <v>19</v>
      </c>
      <c r="J10" s="26" t="s">
        <v>20</v>
      </c>
      <c r="K10" s="27" t="s">
        <v>21</v>
      </c>
    </row>
    <row r="11" spans="1:11" x14ac:dyDescent="0.4">
      <c r="A11" s="9">
        <f>ROW()</f>
        <v>11</v>
      </c>
      <c r="C11" s="21" t="s">
        <v>22</v>
      </c>
      <c r="D11" s="22">
        <v>100</v>
      </c>
      <c r="F11" s="23" t="s">
        <v>23</v>
      </c>
      <c r="G11" s="24">
        <f>NORMSDIST(G9)</f>
        <v>0.57149169248169773</v>
      </c>
      <c r="I11" s="12" t="s">
        <v>24</v>
      </c>
      <c r="J11" s="28">
        <v>1</v>
      </c>
      <c r="K11" s="29">
        <f>+$K$6*((1+($K$7/J11))^($K$8*J11))</f>
        <v>2.5937424601000019</v>
      </c>
    </row>
    <row r="12" spans="1:11" ht="12.6" thickBot="1" x14ac:dyDescent="0.45">
      <c r="A12" s="9">
        <f>ROW()</f>
        <v>12</v>
      </c>
      <c r="C12" s="21" t="s">
        <v>25</v>
      </c>
      <c r="D12" s="22">
        <v>95</v>
      </c>
      <c r="F12" s="11"/>
      <c r="G12" s="30" t="s">
        <v>26</v>
      </c>
      <c r="I12" s="12" t="s">
        <v>27</v>
      </c>
      <c r="J12" s="28">
        <v>2</v>
      </c>
      <c r="K12" s="29">
        <f t="shared" ref="K12:K18" si="0">+$K$6*((1+($K$7/J12))^($K$8*J12))</f>
        <v>2.6532977051444209</v>
      </c>
    </row>
    <row r="13" spans="1:11" ht="12.6" thickBot="1" x14ac:dyDescent="0.45">
      <c r="A13" s="9">
        <f>ROW()</f>
        <v>13</v>
      </c>
      <c r="C13" s="21" t="s">
        <v>28</v>
      </c>
      <c r="D13" s="22">
        <v>0</v>
      </c>
      <c r="F13" s="31" t="s">
        <v>55</v>
      </c>
      <c r="G13" s="32">
        <f>+D11*EXP(-D13*D9)*G10-D12*EXP(-D10*D9)*G11</f>
        <v>13.695272738608146</v>
      </c>
      <c r="I13" s="12" t="s">
        <v>29</v>
      </c>
      <c r="J13" s="28">
        <v>4</v>
      </c>
      <c r="K13" s="29">
        <f t="shared" si="0"/>
        <v>2.6850638383899672</v>
      </c>
    </row>
    <row r="14" spans="1:11" x14ac:dyDescent="0.4">
      <c r="I14" s="12" t="s">
        <v>30</v>
      </c>
      <c r="J14" s="28">
        <v>12</v>
      </c>
      <c r="K14" s="29">
        <f t="shared" si="0"/>
        <v>2.7070414908622409</v>
      </c>
    </row>
    <row r="15" spans="1:11" x14ac:dyDescent="0.4">
      <c r="I15" s="12" t="s">
        <v>31</v>
      </c>
      <c r="J15" s="28">
        <v>365</v>
      </c>
      <c r="K15" s="29">
        <f t="shared" si="0"/>
        <v>2.717909554576833</v>
      </c>
    </row>
    <row r="16" spans="1:11" x14ac:dyDescent="0.4">
      <c r="A16" s="33" t="s">
        <v>32</v>
      </c>
      <c r="B16" s="34"/>
      <c r="I16" s="12" t="s">
        <v>33</v>
      </c>
      <c r="J16" s="28">
        <f>+J15*24</f>
        <v>8760</v>
      </c>
      <c r="K16" s="29">
        <f t="shared" si="0"/>
        <v>2.7182663132921561</v>
      </c>
    </row>
    <row r="17" spans="1:14" x14ac:dyDescent="0.4">
      <c r="B17" s="35" t="s">
        <v>34</v>
      </c>
      <c r="C17" s="36" t="s">
        <v>35</v>
      </c>
      <c r="D17" s="15" t="s">
        <v>36</v>
      </c>
      <c r="E17" s="36" t="s">
        <v>37</v>
      </c>
      <c r="I17" s="12" t="s">
        <v>38</v>
      </c>
      <c r="J17" s="28">
        <f>+J16*60</f>
        <v>525600</v>
      </c>
      <c r="K17" s="29">
        <f t="shared" si="0"/>
        <v>2.7182815689664674</v>
      </c>
    </row>
    <row r="18" spans="1:14" x14ac:dyDescent="0.4">
      <c r="B18" s="34" t="s">
        <v>34</v>
      </c>
      <c r="C18">
        <f>+LN(D11/D12)</f>
        <v>5.1293294387550481E-2</v>
      </c>
      <c r="D18" s="37">
        <f>+(D10-D13+(D8^2)/2)*D9</f>
        <v>5.6250000000000001E-2</v>
      </c>
      <c r="E18">
        <f>+D8*SQRT(D9)</f>
        <v>0.25</v>
      </c>
      <c r="I18" s="12" t="s">
        <v>39</v>
      </c>
      <c r="J18" s="28">
        <f>+J17*60</f>
        <v>31536000</v>
      </c>
      <c r="K18" s="29">
        <f t="shared" si="0"/>
        <v>2.7182818699236142</v>
      </c>
    </row>
    <row r="19" spans="1:14" ht="12.6" thickBot="1" x14ac:dyDescent="0.45">
      <c r="D19" s="37"/>
      <c r="I19" s="12" t="s">
        <v>40</v>
      </c>
      <c r="J19" s="38" t="s">
        <v>41</v>
      </c>
      <c r="K19" s="29">
        <f>EXP(K6)</f>
        <v>2.7182818284590451</v>
      </c>
    </row>
    <row r="20" spans="1:14" ht="12.6" thickBot="1" x14ac:dyDescent="0.45">
      <c r="B20" s="39" t="s">
        <v>34</v>
      </c>
      <c r="C20" s="51">
        <f>+(C18+D18)/E18</f>
        <v>0.4301731775502019</v>
      </c>
      <c r="D20" s="37"/>
      <c r="I20" s="41"/>
      <c r="J20" s="42"/>
      <c r="K20" s="43"/>
    </row>
    <row r="21" spans="1:14" ht="12.6" thickBot="1" x14ac:dyDescent="0.45">
      <c r="B21" s="39" t="s">
        <v>42</v>
      </c>
      <c r="C21" s="51">
        <f>NORMSDIST(C20)</f>
        <v>0.66646516408936662</v>
      </c>
    </row>
    <row r="22" spans="1:14" ht="12.6" thickBot="1" x14ac:dyDescent="0.45">
      <c r="C22" s="52"/>
      <c r="I22" s="44" t="s">
        <v>43</v>
      </c>
      <c r="J22" s="45"/>
    </row>
    <row r="23" spans="1:14" ht="15.3" thickBot="1" x14ac:dyDescent="0.55000000000000004">
      <c r="B23" s="39" t="s">
        <v>44</v>
      </c>
      <c r="C23" s="51">
        <f>+C20-(D8*SQRT(D9))</f>
        <v>0.1801731775502019</v>
      </c>
      <c r="I23" s="46" t="s">
        <v>45</v>
      </c>
      <c r="J23" s="14"/>
    </row>
    <row r="24" spans="1:14" ht="15.3" thickBot="1" x14ac:dyDescent="0.55000000000000004">
      <c r="B24" s="39" t="s">
        <v>46</v>
      </c>
      <c r="C24" s="51">
        <f>NORMSDIST(C23)</f>
        <v>0.57149169248169773</v>
      </c>
      <c r="I24" s="47" t="s">
        <v>47</v>
      </c>
      <c r="J24" s="14"/>
    </row>
    <row r="25" spans="1:14" ht="15.3" thickBot="1" x14ac:dyDescent="0.55000000000000004">
      <c r="C25" s="52"/>
      <c r="I25" s="47" t="s">
        <v>48</v>
      </c>
      <c r="J25" s="14"/>
    </row>
    <row r="26" spans="1:14" ht="12.6" thickBot="1" x14ac:dyDescent="0.45">
      <c r="B26" s="39" t="s">
        <v>55</v>
      </c>
      <c r="C26" s="53">
        <f>+(D11*(EXP(-D13*D9))*C21)-(D12*(EXP(-D10*D9))*C24)</f>
        <v>13.695272738608146</v>
      </c>
      <c r="I26" s="41"/>
      <c r="J26" s="43"/>
    </row>
    <row r="27" spans="1:14" ht="12.6" thickBot="1" x14ac:dyDescent="0.4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9" spans="1:14" ht="17.7" x14ac:dyDescent="0.6">
      <c r="A29" s="1" t="s">
        <v>49</v>
      </c>
    </row>
    <row r="30" spans="1:14" ht="18" thickBot="1" x14ac:dyDescent="0.65">
      <c r="B30" s="1"/>
    </row>
    <row r="31" spans="1:14" ht="15" x14ac:dyDescent="0.5">
      <c r="A31" s="2" t="s">
        <v>0</v>
      </c>
      <c r="B31" s="3" t="s">
        <v>1</v>
      </c>
      <c r="C31" s="3" t="s">
        <v>2</v>
      </c>
      <c r="D31" s="4" t="s">
        <v>3</v>
      </c>
      <c r="E31" s="3" t="s">
        <v>4</v>
      </c>
      <c r="F31" s="5" t="s">
        <v>5</v>
      </c>
      <c r="G31" s="4" t="s">
        <v>6</v>
      </c>
      <c r="I31" s="6" t="s">
        <v>7</v>
      </c>
      <c r="J31" s="7"/>
      <c r="K31" s="8"/>
    </row>
    <row r="32" spans="1:14" x14ac:dyDescent="0.4">
      <c r="A32" s="9">
        <f>ROW()</f>
        <v>32</v>
      </c>
      <c r="D32" s="10"/>
      <c r="F32" s="11"/>
      <c r="G32" s="10"/>
      <c r="I32" s="12"/>
      <c r="J32" s="13"/>
      <c r="K32" s="14"/>
    </row>
    <row r="33" spans="1:11" x14ac:dyDescent="0.4">
      <c r="A33" s="9">
        <f>ROW()</f>
        <v>33</v>
      </c>
      <c r="B33" s="15" t="s">
        <v>8</v>
      </c>
      <c r="C33" s="15"/>
      <c r="D33" s="16"/>
      <c r="E33" s="17"/>
      <c r="F33" s="18" t="s">
        <v>9</v>
      </c>
      <c r="G33" s="16"/>
      <c r="I33" s="12" t="s">
        <v>10</v>
      </c>
      <c r="J33" s="13"/>
      <c r="K33" s="19">
        <v>1</v>
      </c>
    </row>
    <row r="34" spans="1:11" x14ac:dyDescent="0.4">
      <c r="A34" s="9">
        <f>ROW()</f>
        <v>34</v>
      </c>
      <c r="D34" s="10"/>
      <c r="F34" s="11"/>
      <c r="G34" s="10"/>
      <c r="I34" s="12" t="s">
        <v>11</v>
      </c>
      <c r="J34" s="13"/>
      <c r="K34" s="20">
        <v>0.1</v>
      </c>
    </row>
    <row r="35" spans="1:11" x14ac:dyDescent="0.4">
      <c r="A35" s="9">
        <f>ROW()</f>
        <v>35</v>
      </c>
      <c r="C35" s="21" t="s">
        <v>12</v>
      </c>
      <c r="D35" s="22">
        <f>+D8</f>
        <v>0.5</v>
      </c>
      <c r="F35" s="23" t="s">
        <v>13</v>
      </c>
      <c r="G35" s="24">
        <f>(LN(D38/D39)+(D37-D40+(D35^2)/2)*D36)/(D35*SQRT(D36))</f>
        <v>0.4301731775502019</v>
      </c>
      <c r="I35" s="12" t="s">
        <v>14</v>
      </c>
      <c r="J35" s="13"/>
      <c r="K35" s="14">
        <v>10</v>
      </c>
    </row>
    <row r="36" spans="1:11" x14ac:dyDescent="0.4">
      <c r="A36" s="9">
        <f>ROW()</f>
        <v>36</v>
      </c>
      <c r="C36" s="21" t="s">
        <v>15</v>
      </c>
      <c r="D36" s="22">
        <f t="shared" ref="D36:D40" si="1">+D9</f>
        <v>0.25</v>
      </c>
      <c r="F36" s="23" t="s">
        <v>16</v>
      </c>
      <c r="G36" s="24">
        <f>+G35-D35*SQRT(D36)</f>
        <v>0.1801731775502019</v>
      </c>
      <c r="I36" s="12"/>
      <c r="J36" s="13"/>
      <c r="K36" s="14"/>
    </row>
    <row r="37" spans="1:11" ht="12.6" thickBot="1" x14ac:dyDescent="0.45">
      <c r="A37" s="9">
        <f>ROW()</f>
        <v>37</v>
      </c>
      <c r="C37" s="21" t="s">
        <v>17</v>
      </c>
      <c r="D37" s="22">
        <f t="shared" si="1"/>
        <v>0.1</v>
      </c>
      <c r="F37" s="23" t="s">
        <v>18</v>
      </c>
      <c r="G37" s="24">
        <f>NORMSDIST(G35)</f>
        <v>0.66646516408936662</v>
      </c>
      <c r="I37" s="25" t="s">
        <v>19</v>
      </c>
      <c r="J37" s="26" t="s">
        <v>20</v>
      </c>
      <c r="K37" s="27" t="s">
        <v>21</v>
      </c>
    </row>
    <row r="38" spans="1:11" x14ac:dyDescent="0.4">
      <c r="A38" s="9">
        <f>ROW()</f>
        <v>38</v>
      </c>
      <c r="C38" s="21" t="s">
        <v>22</v>
      </c>
      <c r="D38" s="22">
        <f t="shared" si="1"/>
        <v>100</v>
      </c>
      <c r="F38" s="23" t="s">
        <v>23</v>
      </c>
      <c r="G38" s="24">
        <f>NORMSDIST(G36)</f>
        <v>0.57149169248169773</v>
      </c>
      <c r="I38" s="12" t="s">
        <v>24</v>
      </c>
      <c r="J38" s="28">
        <v>1</v>
      </c>
      <c r="K38" s="29">
        <f>+K11</f>
        <v>2.5937424601000019</v>
      </c>
    </row>
    <row r="39" spans="1:11" ht="12.6" thickBot="1" x14ac:dyDescent="0.45">
      <c r="A39" s="9">
        <f>ROW()</f>
        <v>39</v>
      </c>
      <c r="C39" s="21" t="s">
        <v>25</v>
      </c>
      <c r="D39" s="22">
        <f t="shared" si="1"/>
        <v>95</v>
      </c>
      <c r="F39" s="11"/>
      <c r="G39" s="30" t="s">
        <v>26</v>
      </c>
      <c r="I39" s="12" t="s">
        <v>27</v>
      </c>
      <c r="J39" s="28">
        <v>2</v>
      </c>
      <c r="K39" s="29">
        <f t="shared" ref="K39:K45" si="2">+K12</f>
        <v>2.6532977051444209</v>
      </c>
    </row>
    <row r="40" spans="1:11" ht="12.6" thickBot="1" x14ac:dyDescent="0.45">
      <c r="A40" s="9">
        <f>ROW()</f>
        <v>40</v>
      </c>
      <c r="C40" s="21" t="s">
        <v>28</v>
      </c>
      <c r="D40" s="22">
        <f t="shared" si="1"/>
        <v>0</v>
      </c>
      <c r="F40" s="31" t="s">
        <v>56</v>
      </c>
      <c r="G40" s="32">
        <f>D39*EXP(-D37*D36)*(1-G38)-D38*EXP(-D40*D36)*(1-G37)</f>
        <v>6.3497143812997408</v>
      </c>
      <c r="I40" s="12" t="s">
        <v>29</v>
      </c>
      <c r="J40" s="28">
        <v>4</v>
      </c>
      <c r="K40" s="29">
        <f t="shared" si="2"/>
        <v>2.6850638383899672</v>
      </c>
    </row>
    <row r="41" spans="1:11" x14ac:dyDescent="0.4">
      <c r="I41" s="12" t="s">
        <v>30</v>
      </c>
      <c r="J41" s="28">
        <v>12</v>
      </c>
      <c r="K41" s="29">
        <f t="shared" si="2"/>
        <v>2.7070414908622409</v>
      </c>
    </row>
    <row r="42" spans="1:11" x14ac:dyDescent="0.4">
      <c r="I42" s="12" t="s">
        <v>31</v>
      </c>
      <c r="J42" s="28">
        <v>365</v>
      </c>
      <c r="K42" s="29">
        <f t="shared" si="2"/>
        <v>2.717909554576833</v>
      </c>
    </row>
    <row r="43" spans="1:11" x14ac:dyDescent="0.4">
      <c r="A43" s="33" t="s">
        <v>32</v>
      </c>
      <c r="B43" s="34"/>
      <c r="I43" s="12" t="s">
        <v>33</v>
      </c>
      <c r="J43" s="28">
        <f>+J42*24</f>
        <v>8760</v>
      </c>
      <c r="K43" s="29">
        <f t="shared" si="2"/>
        <v>2.7182663132921561</v>
      </c>
    </row>
    <row r="44" spans="1:11" x14ac:dyDescent="0.4">
      <c r="B44" s="35" t="s">
        <v>34</v>
      </c>
      <c r="C44" s="36" t="s">
        <v>35</v>
      </c>
      <c r="D44" s="15" t="s">
        <v>36</v>
      </c>
      <c r="E44" s="36" t="s">
        <v>37</v>
      </c>
      <c r="I44" s="12" t="s">
        <v>38</v>
      </c>
      <c r="J44" s="28">
        <f>+J43*60</f>
        <v>525600</v>
      </c>
      <c r="K44" s="29">
        <f t="shared" si="2"/>
        <v>2.7182815689664674</v>
      </c>
    </row>
    <row r="45" spans="1:11" x14ac:dyDescent="0.4">
      <c r="B45" s="34" t="s">
        <v>34</v>
      </c>
      <c r="C45">
        <f>+LN(D38/D39)</f>
        <v>5.1293294387550481E-2</v>
      </c>
      <c r="D45" s="37">
        <f>+(D37-D40+(D35^2)/2)*D36</f>
        <v>5.6250000000000001E-2</v>
      </c>
      <c r="E45">
        <f>+D35*SQRT(D36)</f>
        <v>0.25</v>
      </c>
      <c r="I45" s="12" t="s">
        <v>39</v>
      </c>
      <c r="J45" s="28">
        <f>+J44*60</f>
        <v>31536000</v>
      </c>
      <c r="K45" s="29">
        <f t="shared" si="2"/>
        <v>2.7182818699236142</v>
      </c>
    </row>
    <row r="46" spans="1:11" ht="12.6" thickBot="1" x14ac:dyDescent="0.45">
      <c r="D46" s="37"/>
      <c r="I46" s="12" t="s">
        <v>40</v>
      </c>
      <c r="J46" s="38" t="s">
        <v>41</v>
      </c>
      <c r="K46" s="29">
        <f>EXP(K33)</f>
        <v>2.7182818284590451</v>
      </c>
    </row>
    <row r="47" spans="1:11" ht="12.6" thickBot="1" x14ac:dyDescent="0.45">
      <c r="B47" s="39" t="s">
        <v>34</v>
      </c>
      <c r="C47" s="40">
        <f>+(C45+D45)/E45</f>
        <v>0.4301731775502019</v>
      </c>
      <c r="D47" s="37"/>
      <c r="I47" s="41"/>
      <c r="J47" s="42"/>
      <c r="K47" s="43"/>
    </row>
    <row r="48" spans="1:11" ht="12.6" thickBot="1" x14ac:dyDescent="0.45">
      <c r="B48" s="39" t="s">
        <v>42</v>
      </c>
      <c r="C48" s="40">
        <f>NORMSDIST(C47)</f>
        <v>0.66646516408936662</v>
      </c>
    </row>
    <row r="49" spans="1:15" ht="12.6" thickBot="1" x14ac:dyDescent="0.45">
      <c r="I49" s="44" t="s">
        <v>43</v>
      </c>
      <c r="J49" s="45"/>
    </row>
    <row r="50" spans="1:15" ht="15.3" thickBot="1" x14ac:dyDescent="0.55000000000000004">
      <c r="B50" s="39" t="s">
        <v>44</v>
      </c>
      <c r="C50" s="40">
        <f>+C47-(D35*SQRT(D36))</f>
        <v>0.1801731775502019</v>
      </c>
      <c r="I50" s="46" t="s">
        <v>45</v>
      </c>
      <c r="J50" s="14"/>
    </row>
    <row r="51" spans="1:15" ht="15.3" thickBot="1" x14ac:dyDescent="0.55000000000000004">
      <c r="B51" s="39" t="s">
        <v>46</v>
      </c>
      <c r="C51" s="40">
        <f>NORMSDIST(C50)</f>
        <v>0.57149169248169773</v>
      </c>
      <c r="I51" s="47" t="s">
        <v>47</v>
      </c>
      <c r="J51" s="14"/>
    </row>
    <row r="52" spans="1:15" ht="15.3" thickBot="1" x14ac:dyDescent="0.55000000000000004">
      <c r="I52" s="47" t="s">
        <v>48</v>
      </c>
      <c r="J52" s="14"/>
    </row>
    <row r="53" spans="1:15" ht="12.6" thickBot="1" x14ac:dyDescent="0.45">
      <c r="B53" s="39" t="s">
        <v>56</v>
      </c>
      <c r="C53" s="50">
        <f>+G40</f>
        <v>6.3497143812997408</v>
      </c>
      <c r="I53" s="41"/>
      <c r="J53" s="43"/>
    </row>
    <row r="54" spans="1:15" ht="12.6" thickBot="1" x14ac:dyDescent="0.4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7.7" x14ac:dyDescent="0.6">
      <c r="A55" s="1" t="s">
        <v>50</v>
      </c>
    </row>
    <row r="57" spans="1:15" x14ac:dyDescent="0.4">
      <c r="B57" s="37" t="s">
        <v>51</v>
      </c>
    </row>
    <row r="58" spans="1:15" x14ac:dyDescent="0.4">
      <c r="B58" s="37" t="s">
        <v>52</v>
      </c>
    </row>
    <row r="59" spans="1:15" ht="12.6" thickBot="1" x14ac:dyDescent="0.45"/>
    <row r="60" spans="1:15" ht="12.6" thickBot="1" x14ac:dyDescent="0.45">
      <c r="B60" s="49" t="s">
        <v>53</v>
      </c>
      <c r="C60" s="50">
        <f>+(D12*EXP(-D10*D9))-D11+G13</f>
        <v>6.3497143812997408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 Droussiotis</cp:lastModifiedBy>
  <dcterms:created xsi:type="dcterms:W3CDTF">2017-02-09T14:37:37Z</dcterms:created>
  <dcterms:modified xsi:type="dcterms:W3CDTF">2017-08-15T10:28:16Z</dcterms:modified>
</cp:coreProperties>
</file>