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2660" activeTab="0"/>
  </bookViews>
  <sheets>
    <sheet name="Sheet1" sheetId="1" r:id="rId1"/>
    <sheet name="Sheet2" sheetId="2" r:id="rId2"/>
    <sheet name="Sheet3" sheetId="3" r:id="rId3"/>
  </sheets>
  <definedNames>
    <definedName name="_xlnm.Print_Area" localSheetId="0">'Sheet1'!$K$1:$V$136</definedName>
  </definedNames>
  <calcPr fullCalcOnLoad="1"/>
</workbook>
</file>

<file path=xl/sharedStrings.xml><?xml version="1.0" encoding="utf-8"?>
<sst xmlns="http://schemas.openxmlformats.org/spreadsheetml/2006/main" count="165" uniqueCount="100">
  <si>
    <t>EXAM - INTRO TO DERIVATIVES</t>
  </si>
  <si>
    <t>NAME:</t>
  </si>
  <si>
    <t>Units</t>
  </si>
  <si>
    <t>Profit on Futures</t>
  </si>
  <si>
    <t xml:space="preserve">  Total Proceeds</t>
  </si>
  <si>
    <t>Company A</t>
  </si>
  <si>
    <t>Company B</t>
  </si>
  <si>
    <t>View on interest Rates</t>
  </si>
  <si>
    <t>LIBOR</t>
  </si>
  <si>
    <t>Float</t>
  </si>
  <si>
    <t>Fixed</t>
  </si>
  <si>
    <t>Swap price</t>
  </si>
  <si>
    <t>Contract Chosen</t>
  </si>
  <si>
    <t>Pays to Lender</t>
  </si>
  <si>
    <t>Pay to other Company</t>
  </si>
  <si>
    <t xml:space="preserve">  Net Pay</t>
  </si>
  <si>
    <t>Benefits</t>
  </si>
  <si>
    <t>Time
(Years)</t>
  </si>
  <si>
    <t>Forward Exchange Rate</t>
  </si>
  <si>
    <t>Unhedged 
Dollar Cash Flow ($)</t>
  </si>
  <si>
    <t>PV of 
UnHedged Position</t>
  </si>
  <si>
    <t>Present Value =</t>
  </si>
  <si>
    <t>Hedged 
Dollar Cash Flow ($)</t>
  </si>
  <si>
    <t>PV of 
Hedged Position</t>
  </si>
  <si>
    <t>Payoff</t>
  </si>
  <si>
    <t>Profit</t>
  </si>
  <si>
    <t>INPUT</t>
  </si>
  <si>
    <t>OUTPUT</t>
  </si>
  <si>
    <t>Standard Deviation  (σ) =</t>
  </si>
  <si>
    <t>d1 =</t>
  </si>
  <si>
    <t>Expiration (in years)  (T) =</t>
  </si>
  <si>
    <t>d2 =</t>
  </si>
  <si>
    <t>Risk-Free Rate (Annual) (i) =</t>
  </si>
  <si>
    <t>N(d1) =</t>
  </si>
  <si>
    <t>Stock Price (S ) =</t>
  </si>
  <si>
    <t>N(d2) =</t>
  </si>
  <si>
    <t>Exercise Price (X) =</t>
  </si>
  <si>
    <t>Dividend Yield (annual) (δ) =</t>
  </si>
  <si>
    <t>B/S =</t>
  </si>
  <si>
    <t>Price</t>
  </si>
  <si>
    <t>Inc/Decr</t>
  </si>
  <si>
    <t>b.</t>
  </si>
  <si>
    <t>Each Contract</t>
  </si>
  <si>
    <t>a.</t>
  </si>
  <si>
    <t>Hedged</t>
  </si>
  <si>
    <t>lbs</t>
  </si>
  <si>
    <t>Contract=</t>
  </si>
  <si>
    <t>Delivery (Units)</t>
  </si>
  <si>
    <t xml:space="preserve"> prices in March, per lb</t>
  </si>
  <si>
    <t>Cotton prices in March, per lb</t>
  </si>
  <si>
    <t>Low</t>
  </si>
  <si>
    <t>High</t>
  </si>
  <si>
    <t>Amount of Bond ($)</t>
  </si>
  <si>
    <t>$ US</t>
  </si>
  <si>
    <t xml:space="preserve">Euro-denom. Inter. Rate (€) = </t>
  </si>
  <si>
    <t>Dollar-denom. Inter. Rate ($) =</t>
  </si>
  <si>
    <t>Spot Exchange Rate=</t>
  </si>
  <si>
    <t>Term of Bonds (Years) =</t>
  </si>
  <si>
    <t>years</t>
  </si>
  <si>
    <t>Time
 (Years)</t>
  </si>
  <si>
    <t>Unhedged Dollar Cash Flow 
($)</t>
  </si>
  <si>
    <t>PV of Un-Hedged Position</t>
  </si>
  <si>
    <t>Hedged 
US CF  
($)</t>
  </si>
  <si>
    <t>PV of Hedged Position</t>
  </si>
  <si>
    <t>Amount of Bond (Y)</t>
  </si>
  <si>
    <t>Unhedged Pounds CF (₤)</t>
  </si>
  <si>
    <r>
      <t xml:space="preserve">US $ / </t>
    </r>
    <r>
      <rPr>
        <sz val="10"/>
        <rFont val="Arial"/>
        <family val="2"/>
      </rPr>
      <t>₤</t>
    </r>
  </si>
  <si>
    <r>
      <t xml:space="preserve"> BPS </t>
    </r>
    <r>
      <rPr>
        <sz val="10"/>
        <rFont val="Arial"/>
        <family val="2"/>
      </rPr>
      <t>₤</t>
    </r>
  </si>
  <si>
    <t>St =</t>
  </si>
  <si>
    <t>d1</t>
  </si>
  <si>
    <t>Ln (S/X)</t>
  </si>
  <si>
    <t>(i-δ+σ^2/2)t</t>
  </si>
  <si>
    <t>σ√t</t>
  </si>
  <si>
    <t>B/S</t>
  </si>
  <si>
    <t>Se^-δt</t>
  </si>
  <si>
    <t>N (d1)</t>
  </si>
  <si>
    <t>Xe^-it</t>
  </si>
  <si>
    <t>N (d2)</t>
  </si>
  <si>
    <t>QUESTION #2</t>
  </si>
  <si>
    <t>QUESTION #1</t>
  </si>
  <si>
    <t>QUESTION #3</t>
  </si>
  <si>
    <t>QUESTION #4</t>
  </si>
  <si>
    <t>QUESTION #5</t>
  </si>
  <si>
    <t>Revenue from Cotton Sales</t>
  </si>
  <si>
    <t>110 / 100</t>
  </si>
  <si>
    <t>Buy Call Option</t>
  </si>
  <si>
    <t>Buy Put Option</t>
  </si>
  <si>
    <t>Sell Call Option</t>
  </si>
  <si>
    <t>Sell Put Option</t>
  </si>
  <si>
    <t>Premium</t>
  </si>
  <si>
    <t>Investor Decision</t>
  </si>
  <si>
    <t>Exercise Price 
(X)</t>
  </si>
  <si>
    <t xml:space="preserve">Premium </t>
  </si>
  <si>
    <t>Buy Straddle (Call / Put)</t>
  </si>
  <si>
    <t>120 / 112</t>
  </si>
  <si>
    <t>98 / 80</t>
  </si>
  <si>
    <t>Sell Straddle (Call / Put)</t>
  </si>
  <si>
    <t>112 / 92</t>
  </si>
  <si>
    <t>Incr / Decr</t>
  </si>
  <si>
    <t>Price /Unit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</si>
</sst>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
    <numFmt numFmtId="167" formatCode="0.000"/>
    <numFmt numFmtId="168" formatCode="0.0000000"/>
    <numFmt numFmtId="169" formatCode="0.000000"/>
    <numFmt numFmtId="170" formatCode="0.00000"/>
    <numFmt numFmtId="171" formatCode="0.0"/>
    <numFmt numFmtId="172" formatCode="&quot;$&quot;#,##0.000_);[Red]\(&quot;$&quot;#,##0.000\)"/>
    <numFmt numFmtId="173" formatCode="&quot;$&quot;#,##0.0000_);[Red]\(&quot;$&quot;#,##0.0000\)"/>
    <numFmt numFmtId="174" formatCode="0.000%"/>
  </numFmts>
  <fonts count="9">
    <font>
      <sz val="10"/>
      <name val="Arial"/>
      <family val="0"/>
    </font>
    <font>
      <b/>
      <sz val="10"/>
      <name val="Arial"/>
      <family val="2"/>
    </font>
    <font>
      <b/>
      <sz val="14"/>
      <name val="Arial"/>
      <family val="2"/>
    </font>
    <font>
      <b/>
      <u val="single"/>
      <sz val="10"/>
      <name val="Arial"/>
      <family val="2"/>
    </font>
    <font>
      <b/>
      <sz val="18"/>
      <name val="Arial"/>
      <family val="2"/>
    </font>
    <font>
      <sz val="8"/>
      <name val="Arial"/>
      <family val="0"/>
    </font>
    <font>
      <sz val="10"/>
      <color indexed="12"/>
      <name val="Arial"/>
      <family val="0"/>
    </font>
    <font>
      <b/>
      <sz val="10"/>
      <color indexed="12"/>
      <name val="Arial"/>
      <family val="2"/>
    </font>
    <font>
      <sz val="12"/>
      <name val="Arial"/>
      <family val="2"/>
    </font>
  </fonts>
  <fills count="3">
    <fill>
      <patternFill/>
    </fill>
    <fill>
      <patternFill patternType="gray125"/>
    </fill>
    <fill>
      <patternFill patternType="solid">
        <fgColor indexed="13"/>
        <bgColor indexed="64"/>
      </patternFill>
    </fill>
  </fills>
  <borders count="30">
    <border>
      <left/>
      <right/>
      <top/>
      <bottom/>
      <diagonal/>
    </border>
    <border>
      <left>
        <color indexed="63"/>
      </left>
      <right style="medium"/>
      <top>
        <color indexed="63"/>
      </top>
      <bottom style="medium"/>
    </border>
    <border>
      <left style="thin"/>
      <right style="thin"/>
      <top style="thin"/>
      <bottom style="thin"/>
    </border>
    <border>
      <left style="thin"/>
      <right style="thin"/>
      <top style="thin"/>
      <bottom style="double"/>
    </border>
    <border>
      <left style="medium"/>
      <right>
        <color indexed="63"/>
      </right>
      <top style="medium"/>
      <bottom style="medium"/>
    </border>
    <border>
      <left>
        <color indexed="63"/>
      </left>
      <right>
        <color indexed="63"/>
      </right>
      <top style="thin"/>
      <bottom style="double"/>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thin"/>
      <top style="thin"/>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0" fillId="0" borderId="1" xfId="0" applyBorder="1" applyAlignment="1">
      <alignment/>
    </xf>
    <xf numFmtId="0" fontId="1" fillId="2" borderId="2" xfId="0" applyFont="1" applyFill="1" applyBorder="1" applyAlignment="1">
      <alignment horizontal="center"/>
    </xf>
    <xf numFmtId="8" fontId="1" fillId="2" borderId="2" xfId="0" applyNumberFormat="1" applyFont="1" applyFill="1" applyBorder="1" applyAlignment="1">
      <alignment horizontal="center"/>
    </xf>
    <xf numFmtId="0" fontId="0" fillId="0" borderId="2" xfId="0" applyBorder="1" applyAlignment="1">
      <alignment/>
    </xf>
    <xf numFmtId="164" fontId="1" fillId="0" borderId="2" xfId="0" applyNumberFormat="1" applyFont="1" applyBorder="1" applyAlignment="1">
      <alignment/>
    </xf>
    <xf numFmtId="164" fontId="0" fillId="0" borderId="2" xfId="0" applyNumberFormat="1" applyBorder="1" applyAlignment="1">
      <alignment/>
    </xf>
    <xf numFmtId="0" fontId="1" fillId="0" borderId="3" xfId="0" applyFont="1" applyBorder="1" applyAlignment="1">
      <alignment/>
    </xf>
    <xf numFmtId="164" fontId="0" fillId="0" borderId="3" xfId="0" applyNumberFormat="1" applyBorder="1" applyAlignment="1">
      <alignment/>
    </xf>
    <xf numFmtId="0" fontId="1" fillId="0" borderId="2" xfId="0" applyFont="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2" xfId="0" applyBorder="1" applyAlignment="1">
      <alignment horizontal="center"/>
    </xf>
    <xf numFmtId="10" fontId="0" fillId="0" borderId="2" xfId="0" applyNumberFormat="1" applyBorder="1" applyAlignment="1">
      <alignment horizontal="center"/>
    </xf>
    <xf numFmtId="9" fontId="0" fillId="0" borderId="2" xfId="0" applyNumberFormat="1" applyBorder="1" applyAlignment="1">
      <alignment horizontal="center"/>
    </xf>
    <xf numFmtId="10" fontId="0" fillId="0" borderId="2" xfId="19" applyNumberFormat="1" applyBorder="1" applyAlignment="1">
      <alignment horizontal="center"/>
    </xf>
    <xf numFmtId="0" fontId="1" fillId="2" borderId="2" xfId="0" applyFont="1" applyFill="1" applyBorder="1" applyAlignment="1">
      <alignment/>
    </xf>
    <xf numFmtId="0" fontId="1" fillId="2" borderId="2" xfId="0" applyFont="1" applyFill="1" applyBorder="1" applyAlignment="1">
      <alignment horizontal="center" wrapText="1"/>
    </xf>
    <xf numFmtId="164" fontId="0" fillId="0" borderId="2" xfId="15" applyNumberFormat="1" applyBorder="1" applyAlignment="1">
      <alignment/>
    </xf>
    <xf numFmtId="164" fontId="1" fillId="0" borderId="2" xfId="15" applyNumberFormat="1" applyFont="1" applyBorder="1" applyAlignment="1">
      <alignment/>
    </xf>
    <xf numFmtId="164" fontId="1" fillId="2" borderId="2" xfId="0" applyNumberFormat="1" applyFont="1" applyFill="1" applyBorder="1" applyAlignment="1">
      <alignment/>
    </xf>
    <xf numFmtId="2" fontId="0" fillId="0" borderId="2" xfId="0" applyNumberFormat="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0" fillId="0" borderId="0" xfId="0" applyAlignment="1">
      <alignment horizontal="right"/>
    </xf>
    <xf numFmtId="9" fontId="6" fillId="0" borderId="9" xfId="19" applyFont="1" applyBorder="1" applyAlignment="1">
      <alignment horizontal="center"/>
    </xf>
    <xf numFmtId="165" fontId="0" fillId="0" borderId="9" xfId="0" applyNumberFormat="1" applyBorder="1" applyAlignment="1" quotePrefix="1">
      <alignment horizontal="center"/>
    </xf>
    <xf numFmtId="0" fontId="6" fillId="0" borderId="9" xfId="0" applyFont="1" applyBorder="1" applyAlignment="1">
      <alignment horizontal="center"/>
    </xf>
    <xf numFmtId="0" fontId="0" fillId="0" borderId="10" xfId="0" applyBorder="1" applyAlignment="1">
      <alignment/>
    </xf>
    <xf numFmtId="0" fontId="0" fillId="0" borderId="9" xfId="0" applyBorder="1" applyAlignment="1">
      <alignment/>
    </xf>
    <xf numFmtId="0" fontId="1" fillId="2" borderId="4" xfId="0" applyFont="1" applyFill="1" applyBorder="1" applyAlignment="1">
      <alignment horizontal="center"/>
    </xf>
    <xf numFmtId="2" fontId="1" fillId="2" borderId="11" xfId="0" applyNumberFormat="1" applyFont="1" applyFill="1" applyBorder="1" applyAlignment="1" quotePrefix="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65" fontId="0" fillId="0" borderId="2" xfId="0" applyNumberFormat="1" applyBorder="1" applyAlignment="1" quotePrefix="1">
      <alignment horizontal="center"/>
    </xf>
    <xf numFmtId="0" fontId="0" fillId="0" borderId="3" xfId="0" applyBorder="1" applyAlignment="1">
      <alignment/>
    </xf>
    <xf numFmtId="164" fontId="0" fillId="0" borderId="8" xfId="0" applyNumberFormat="1" applyBorder="1" applyAlignment="1">
      <alignment/>
    </xf>
    <xf numFmtId="164" fontId="1" fillId="0" borderId="8" xfId="0" applyNumberFormat="1" applyFont="1" applyBorder="1" applyAlignment="1">
      <alignment/>
    </xf>
    <xf numFmtId="0" fontId="1" fillId="2" borderId="19" xfId="0" applyFont="1" applyFill="1" applyBorder="1" applyAlignment="1">
      <alignment horizontal="center"/>
    </xf>
    <xf numFmtId="164" fontId="1" fillId="2" borderId="20" xfId="15" applyNumberFormat="1" applyFont="1" applyFill="1" applyBorder="1" applyAlignment="1">
      <alignment/>
    </xf>
    <xf numFmtId="164" fontId="0" fillId="0" borderId="0" xfId="15" applyNumberFormat="1" applyAlignment="1">
      <alignment/>
    </xf>
    <xf numFmtId="0" fontId="0" fillId="0" borderId="21" xfId="0" applyBorder="1" applyAlignment="1">
      <alignment/>
    </xf>
    <xf numFmtId="0" fontId="0" fillId="0" borderId="22" xfId="0" applyBorder="1" applyAlignment="1">
      <alignment horizontal="right"/>
    </xf>
    <xf numFmtId="0" fontId="6" fillId="0" borderId="23" xfId="0" applyFont="1" applyBorder="1" applyAlignment="1">
      <alignment/>
    </xf>
    <xf numFmtId="164" fontId="6" fillId="0" borderId="2" xfId="15" applyNumberFormat="1" applyFont="1" applyBorder="1" applyAlignment="1">
      <alignment/>
    </xf>
    <xf numFmtId="0" fontId="1" fillId="2" borderId="18" xfId="0" applyFont="1" applyFill="1" applyBorder="1" applyAlignment="1">
      <alignment/>
    </xf>
    <xf numFmtId="10" fontId="0" fillId="0" borderId="0" xfId="0" applyNumberFormat="1" applyAlignment="1">
      <alignment horizontal="center"/>
    </xf>
    <xf numFmtId="10" fontId="0" fillId="0" borderId="0" xfId="19" applyNumberFormat="1" applyAlignment="1">
      <alignment horizontal="center"/>
    </xf>
    <xf numFmtId="10" fontId="1" fillId="2" borderId="6" xfId="0" applyNumberFormat="1" applyFont="1" applyFill="1" applyBorder="1" applyAlignment="1">
      <alignment horizontal="center"/>
    </xf>
    <xf numFmtId="10" fontId="1" fillId="2" borderId="20" xfId="0" applyNumberFormat="1" applyFont="1" applyFill="1" applyBorder="1" applyAlignment="1">
      <alignment horizontal="center"/>
    </xf>
    <xf numFmtId="0" fontId="6" fillId="0" borderId="0" xfId="0" applyFont="1" applyAlignment="1">
      <alignment horizontal="center"/>
    </xf>
    <xf numFmtId="10" fontId="6" fillId="0" borderId="0" xfId="0" applyNumberFormat="1" applyFont="1" applyAlignment="1">
      <alignment horizontal="center"/>
    </xf>
    <xf numFmtId="10" fontId="0" fillId="0" borderId="0" xfId="0" applyNumberFormat="1" applyAlignment="1">
      <alignment/>
    </xf>
    <xf numFmtId="0" fontId="0" fillId="0" borderId="0" xfId="0" applyFill="1" applyBorder="1" applyAlignment="1">
      <alignment/>
    </xf>
    <xf numFmtId="164" fontId="0" fillId="0" borderId="0" xfId="15" applyNumberFormat="1" applyFill="1" applyBorder="1" applyAlignment="1">
      <alignment/>
    </xf>
    <xf numFmtId="0" fontId="1" fillId="0" borderId="0" xfId="0" applyFont="1" applyFill="1" applyBorder="1" applyAlignment="1">
      <alignment horizontal="center" wrapText="1"/>
    </xf>
    <xf numFmtId="0" fontId="1" fillId="0" borderId="0" xfId="0" applyFont="1" applyFill="1" applyBorder="1" applyAlignment="1">
      <alignment horizontal="center"/>
    </xf>
    <xf numFmtId="2" fontId="1" fillId="0" borderId="2" xfId="0" applyNumberFormat="1" applyFont="1" applyBorder="1" applyAlignment="1">
      <alignment horizontal="center"/>
    </xf>
    <xf numFmtId="0" fontId="1" fillId="0" borderId="0" xfId="0" applyFont="1" applyAlignment="1">
      <alignment/>
    </xf>
    <xf numFmtId="0" fontId="1" fillId="2" borderId="2" xfId="0" applyFont="1" applyFill="1" applyBorder="1" applyAlignment="1" quotePrefix="1">
      <alignment horizontal="center"/>
    </xf>
    <xf numFmtId="165" fontId="0" fillId="0" borderId="2" xfId="0" applyNumberFormat="1" applyBorder="1" applyAlignment="1">
      <alignment horizontal="center"/>
    </xf>
    <xf numFmtId="167" fontId="0" fillId="0" borderId="2" xfId="0" applyNumberFormat="1" applyBorder="1" applyAlignment="1" quotePrefix="1">
      <alignment horizontal="right"/>
    </xf>
    <xf numFmtId="0" fontId="0" fillId="0" borderId="0" xfId="0" applyAlignment="1" quotePrefix="1">
      <alignment/>
    </xf>
    <xf numFmtId="0" fontId="0" fillId="0" borderId="2" xfId="0" applyBorder="1" applyAlignment="1" quotePrefix="1">
      <alignment horizontal="center"/>
    </xf>
    <xf numFmtId="173" fontId="7" fillId="2" borderId="24" xfId="0" applyNumberFormat="1" applyFont="1" applyFill="1" applyBorder="1" applyAlignment="1">
      <alignment horizontal="center"/>
    </xf>
    <xf numFmtId="173" fontId="1" fillId="2" borderId="24" xfId="0" applyNumberFormat="1" applyFont="1" applyFill="1" applyBorder="1" applyAlignment="1">
      <alignment horizontal="center"/>
    </xf>
    <xf numFmtId="0" fontId="0" fillId="0" borderId="0" xfId="0" applyBorder="1" applyAlignment="1">
      <alignment horizontal="center"/>
    </xf>
    <xf numFmtId="0" fontId="0" fillId="0" borderId="25" xfId="0" applyBorder="1" applyAlignment="1">
      <alignment/>
    </xf>
    <xf numFmtId="2" fontId="1" fillId="2" borderId="26" xfId="0" applyNumberFormat="1" applyFont="1" applyFill="1" applyBorder="1" applyAlignment="1" quotePrefix="1">
      <alignment horizontal="center"/>
    </xf>
    <xf numFmtId="10" fontId="0" fillId="0" borderId="25" xfId="0" applyNumberFormat="1" applyBorder="1" applyAlignment="1">
      <alignment horizontal="center"/>
    </xf>
    <xf numFmtId="10" fontId="1" fillId="2" borderId="26" xfId="0" applyNumberFormat="1" applyFont="1" applyFill="1" applyBorder="1" applyAlignment="1">
      <alignment horizontal="center"/>
    </xf>
    <xf numFmtId="0" fontId="1" fillId="2" borderId="2" xfId="0" applyFont="1" applyFill="1"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2" fontId="0" fillId="0" borderId="2" xfId="0" applyNumberFormat="1" applyBorder="1" applyAlignment="1" quotePrefix="1">
      <alignment horizontal="center"/>
    </xf>
    <xf numFmtId="0" fontId="0" fillId="0" borderId="8" xfId="0" applyBorder="1" applyAlignment="1">
      <alignment/>
    </xf>
    <xf numFmtId="0" fontId="0" fillId="2" borderId="19" xfId="0" applyFill="1" applyBorder="1" applyAlignment="1">
      <alignment/>
    </xf>
    <xf numFmtId="0" fontId="0" fillId="0" borderId="0" xfId="0" applyAlignment="1">
      <alignment vertical="center"/>
    </xf>
    <xf numFmtId="0" fontId="1" fillId="2" borderId="4" xfId="0" applyFont="1" applyFill="1" applyBorder="1" applyAlignment="1">
      <alignment vertical="center"/>
    </xf>
    <xf numFmtId="10" fontId="0" fillId="0" borderId="2" xfId="0" applyNumberFormat="1" applyBorder="1" applyAlignment="1">
      <alignment horizontal="center" vertical="center"/>
    </xf>
    <xf numFmtId="0" fontId="0" fillId="0" borderId="0" xfId="0"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4"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2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6</xdr:row>
      <xdr:rowOff>66675</xdr:rowOff>
    </xdr:from>
    <xdr:to>
      <xdr:col>16</xdr:col>
      <xdr:colOff>2171700</xdr:colOff>
      <xdr:row>15</xdr:row>
      <xdr:rowOff>133350</xdr:rowOff>
    </xdr:to>
    <xdr:sp>
      <xdr:nvSpPr>
        <xdr:cNvPr id="1" name="TextBox 1"/>
        <xdr:cNvSpPr txBox="1">
          <a:spLocks noChangeArrowheads="1"/>
        </xdr:cNvSpPr>
      </xdr:nvSpPr>
      <xdr:spPr>
        <a:xfrm>
          <a:off x="10429875" y="1352550"/>
          <a:ext cx="7886700" cy="1533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Luxury Cotton (“Luxury”), an independent distributor of cotton, is planning to sell 2.0 million lbs of cotton in March 2012 at the spot price on delivery day. In order to hedge against a possible decline in cotton prices, Luxury wants to enter into a Futures contract and lock in the price.
a. Looking at the WSJ Future’s Contract sheet (Exhibit A), how many contracts should Luxury enter into so that half of it’s exposure it’s hedged for its March delivery – show calculation?</a:t>
          </a:r>
        </a:p>
      </xdr:txBody>
    </xdr:sp>
    <xdr:clientData/>
  </xdr:twoCellAnchor>
  <xdr:twoCellAnchor>
    <xdr:from>
      <xdr:col>11</xdr:col>
      <xdr:colOff>66675</xdr:colOff>
      <xdr:row>27</xdr:row>
      <xdr:rowOff>76200</xdr:rowOff>
    </xdr:from>
    <xdr:to>
      <xdr:col>16</xdr:col>
      <xdr:colOff>2190750</xdr:colOff>
      <xdr:row>31</xdr:row>
      <xdr:rowOff>133350</xdr:rowOff>
    </xdr:to>
    <xdr:sp>
      <xdr:nvSpPr>
        <xdr:cNvPr id="2" name="TextBox 2"/>
        <xdr:cNvSpPr txBox="1">
          <a:spLocks noChangeArrowheads="1"/>
        </xdr:cNvSpPr>
      </xdr:nvSpPr>
      <xdr:spPr>
        <a:xfrm>
          <a:off x="10420350" y="5600700"/>
          <a:ext cx="7915275" cy="704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 After entering into the March contracts for half it’s delivery exposure, suppose that the only three possible prices for cotton in March is to stay at the same level, increase by 10 cents and decrease by 10 cents, show the profit and loss from the futures contracts as well as the total proceeds for Luxury.
</a:t>
          </a:r>
        </a:p>
      </xdr:txBody>
    </xdr:sp>
    <xdr:clientData/>
  </xdr:twoCellAnchor>
  <xdr:twoCellAnchor>
    <xdr:from>
      <xdr:col>11</xdr:col>
      <xdr:colOff>76200</xdr:colOff>
      <xdr:row>45</xdr:row>
      <xdr:rowOff>66675</xdr:rowOff>
    </xdr:from>
    <xdr:to>
      <xdr:col>16</xdr:col>
      <xdr:colOff>2190750</xdr:colOff>
      <xdr:row>59</xdr:row>
      <xdr:rowOff>114300</xdr:rowOff>
    </xdr:to>
    <xdr:sp>
      <xdr:nvSpPr>
        <xdr:cNvPr id="3" name="TextBox 3"/>
        <xdr:cNvSpPr txBox="1">
          <a:spLocks noChangeArrowheads="1"/>
        </xdr:cNvSpPr>
      </xdr:nvSpPr>
      <xdr:spPr>
        <a:xfrm>
          <a:off x="10429875" y="10106025"/>
          <a:ext cx="7905750" cy="2314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Morgan Stanley Investment Bank has two companies as customers who are in the process of raising funds and each has different views on the interest rate movements in the future. Company A thinks that interest rates would stay low and Company B feels that rates will rise.
Company A offered either a Fixed Rate of 7.0% or Float LIBOR + 75 bps
Company B offered either a Fixed Rate of 8.25% or Float LIBOR + 150 bps
Given the different views, the broker recommends that Company A and Company B get into Swap Agreement with a 6.50% Swap price as follows:
a. Show the net interest pay for both parties
</a:t>
          </a:r>
        </a:p>
      </xdr:txBody>
    </xdr:sp>
    <xdr:clientData/>
  </xdr:twoCellAnchor>
  <xdr:twoCellAnchor>
    <xdr:from>
      <xdr:col>11</xdr:col>
      <xdr:colOff>95250</xdr:colOff>
      <xdr:row>79</xdr:row>
      <xdr:rowOff>76200</xdr:rowOff>
    </xdr:from>
    <xdr:to>
      <xdr:col>16</xdr:col>
      <xdr:colOff>2190750</xdr:colOff>
      <xdr:row>85</xdr:row>
      <xdr:rowOff>142875</xdr:rowOff>
    </xdr:to>
    <xdr:sp>
      <xdr:nvSpPr>
        <xdr:cNvPr id="4" name="TextBox 4"/>
        <xdr:cNvSpPr txBox="1">
          <a:spLocks noChangeArrowheads="1"/>
        </xdr:cNvSpPr>
      </xdr:nvSpPr>
      <xdr:spPr>
        <a:xfrm>
          <a:off x="10448925" y="19783425"/>
          <a:ext cx="7886700" cy="10382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U.S company with its primary revenues in U.S. dolars has a 3-year 3.0% British Pound Sterling-denominated bond with a </a:t>
          </a:r>
          <a:r>
            <a:rPr lang="en-US" cap="none" sz="1000" b="0" i="0" u="none" baseline="0">
              <a:latin typeface="Arial"/>
              <a:ea typeface="Arial"/>
              <a:cs typeface="Arial"/>
            </a:rPr>
            <a:t>₤</a:t>
          </a:r>
          <a:r>
            <a:rPr lang="en-US" cap="none" sz="1000" b="0" i="0" u="none" baseline="0">
              <a:latin typeface="Arial"/>
              <a:ea typeface="Arial"/>
              <a:cs typeface="Arial"/>
            </a:rPr>
            <a:t>100 par value. The firm wishes to guarantee the Pound Sterling value of the payments. Since the firm will make debt payments in Pound sterling, it buys the Pound sterling forward to eliminate currency exposure.  Suppose the effective annual pound sterling-denominated interest rate (as mentioned above is 3.0%), the dollar-denominated rate is 4.0% and the spot exchange rate is 1.55/</a:t>
          </a:r>
          <a:r>
            <a:rPr lang="en-US" cap="none" sz="1000" b="0" i="0" u="none" baseline="0">
              <a:latin typeface="Arial"/>
              <a:ea typeface="Arial"/>
              <a:cs typeface="Arial"/>
            </a:rPr>
            <a:t>₤</a:t>
          </a:r>
          <a:r>
            <a:rPr lang="en-US" cap="none" sz="1000" b="0" i="0" u="none" baseline="0">
              <a:latin typeface="Arial"/>
              <a:ea typeface="Arial"/>
              <a:cs typeface="Arial"/>
            </a:rPr>
            <a:t>, calculate the hedged and unhedged positions, as well as the PV of each position given the forward exchange rates.</a:t>
          </a:r>
        </a:p>
      </xdr:txBody>
    </xdr:sp>
    <xdr:clientData/>
  </xdr:twoCellAnchor>
  <xdr:twoCellAnchor>
    <xdr:from>
      <xdr:col>11</xdr:col>
      <xdr:colOff>57150</xdr:colOff>
      <xdr:row>108</xdr:row>
      <xdr:rowOff>85725</xdr:rowOff>
    </xdr:from>
    <xdr:to>
      <xdr:col>16</xdr:col>
      <xdr:colOff>1952625</xdr:colOff>
      <xdr:row>110</xdr:row>
      <xdr:rowOff>95250</xdr:rowOff>
    </xdr:to>
    <xdr:sp>
      <xdr:nvSpPr>
        <xdr:cNvPr id="5" name="TextBox 5"/>
        <xdr:cNvSpPr txBox="1">
          <a:spLocks noChangeArrowheads="1"/>
        </xdr:cNvSpPr>
      </xdr:nvSpPr>
      <xdr:spPr>
        <a:xfrm>
          <a:off x="10410825" y="28203525"/>
          <a:ext cx="76866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Using the various costs in the table below calculate the payoff and profits for investment, assuming that the stock on the maturity date is $100
.</a:t>
          </a:r>
        </a:p>
      </xdr:txBody>
    </xdr:sp>
    <xdr:clientData/>
  </xdr:twoCellAnchor>
  <xdr:twoCellAnchor>
    <xdr:from>
      <xdr:col>11</xdr:col>
      <xdr:colOff>47625</xdr:colOff>
      <xdr:row>125</xdr:row>
      <xdr:rowOff>38100</xdr:rowOff>
    </xdr:from>
    <xdr:to>
      <xdr:col>16</xdr:col>
      <xdr:colOff>1962150</xdr:colOff>
      <xdr:row>126</xdr:row>
      <xdr:rowOff>133350</xdr:rowOff>
    </xdr:to>
    <xdr:sp>
      <xdr:nvSpPr>
        <xdr:cNvPr id="6" name="TextBox 6"/>
        <xdr:cNvSpPr txBox="1">
          <a:spLocks noChangeArrowheads="1"/>
        </xdr:cNvSpPr>
      </xdr:nvSpPr>
      <xdr:spPr>
        <a:xfrm>
          <a:off x="10401300" y="34423350"/>
          <a:ext cx="7705725"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Use the Black-Scholes formula to find the value of a call option on the following stock:</a:t>
          </a:r>
        </a:p>
      </xdr:txBody>
    </xdr:sp>
    <xdr:clientData/>
  </xdr:twoCellAnchor>
  <xdr:twoCellAnchor>
    <xdr:from>
      <xdr:col>11</xdr:col>
      <xdr:colOff>85725</xdr:colOff>
      <xdr:row>136</xdr:row>
      <xdr:rowOff>0</xdr:rowOff>
    </xdr:from>
    <xdr:to>
      <xdr:col>16</xdr:col>
      <xdr:colOff>2181225</xdr:colOff>
      <xdr:row>136</xdr:row>
      <xdr:rowOff>0</xdr:rowOff>
    </xdr:to>
    <xdr:sp>
      <xdr:nvSpPr>
        <xdr:cNvPr id="7" name="TextBox 7"/>
        <xdr:cNvSpPr txBox="1">
          <a:spLocks noChangeArrowheads="1"/>
        </xdr:cNvSpPr>
      </xdr:nvSpPr>
      <xdr:spPr>
        <a:xfrm>
          <a:off x="10439400" y="39109650"/>
          <a:ext cx="7886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Find the value of put option on the stock in the previous problem with the same information above - using the Put-Call Parity method </a:t>
          </a:r>
        </a:p>
      </xdr:txBody>
    </xdr:sp>
    <xdr:clientData/>
  </xdr:twoCellAnchor>
  <xdr:twoCellAnchor>
    <xdr:from>
      <xdr:col>11</xdr:col>
      <xdr:colOff>76200</xdr:colOff>
      <xdr:row>136</xdr:row>
      <xdr:rowOff>0</xdr:rowOff>
    </xdr:from>
    <xdr:to>
      <xdr:col>16</xdr:col>
      <xdr:colOff>2181225</xdr:colOff>
      <xdr:row>136</xdr:row>
      <xdr:rowOff>0</xdr:rowOff>
    </xdr:to>
    <xdr:sp>
      <xdr:nvSpPr>
        <xdr:cNvPr id="8" name="TextBox 8"/>
        <xdr:cNvSpPr txBox="1">
          <a:spLocks noChangeArrowheads="1"/>
        </xdr:cNvSpPr>
      </xdr:nvSpPr>
      <xdr:spPr>
        <a:xfrm>
          <a:off x="10429875" y="39109650"/>
          <a:ext cx="789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Reconsider the determination of hedge ratio in the two-stage model, where we showed that one-third share of stock would hedge one option. What would be the hedge ratio for each of the following exercise prices:
</a:t>
          </a:r>
        </a:p>
      </xdr:txBody>
    </xdr:sp>
    <xdr:clientData/>
  </xdr:twoCellAnchor>
  <xdr:twoCellAnchor>
    <xdr:from>
      <xdr:col>11</xdr:col>
      <xdr:colOff>104775</xdr:colOff>
      <xdr:row>136</xdr:row>
      <xdr:rowOff>0</xdr:rowOff>
    </xdr:from>
    <xdr:to>
      <xdr:col>16</xdr:col>
      <xdr:colOff>2190750</xdr:colOff>
      <xdr:row>136</xdr:row>
      <xdr:rowOff>0</xdr:rowOff>
    </xdr:to>
    <xdr:sp>
      <xdr:nvSpPr>
        <xdr:cNvPr id="9" name="TextBox 9"/>
        <xdr:cNvSpPr txBox="1">
          <a:spLocks noChangeArrowheads="1"/>
        </xdr:cNvSpPr>
      </xdr:nvSpPr>
      <xdr:spPr>
        <a:xfrm>
          <a:off x="10458450" y="39109650"/>
          <a:ext cx="78771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You are attempting to value a call option with an exercise price of $100 and one year to expiration. The underlying stock pays no dividends, its current price is $100, and you believe it has a 50% chance of increasing to $120 and 50% change of decreasing to $80. The risk-free rate of interest is 5%. Calculate the call option's value using the two-state stock price model.</a:t>
          </a:r>
        </a:p>
      </xdr:txBody>
    </xdr:sp>
    <xdr:clientData/>
  </xdr:twoCellAnchor>
  <xdr:twoCellAnchor>
    <xdr:from>
      <xdr:col>11</xdr:col>
      <xdr:colOff>85725</xdr:colOff>
      <xdr:row>136</xdr:row>
      <xdr:rowOff>0</xdr:rowOff>
    </xdr:from>
    <xdr:to>
      <xdr:col>16</xdr:col>
      <xdr:colOff>2009775</xdr:colOff>
      <xdr:row>136</xdr:row>
      <xdr:rowOff>0</xdr:rowOff>
    </xdr:to>
    <xdr:sp>
      <xdr:nvSpPr>
        <xdr:cNvPr id="10" name="TextBox 10"/>
        <xdr:cNvSpPr txBox="1">
          <a:spLocks noChangeArrowheads="1"/>
        </xdr:cNvSpPr>
      </xdr:nvSpPr>
      <xdr:spPr>
        <a:xfrm>
          <a:off x="10439400" y="39109650"/>
          <a:ext cx="7715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Consider an offshore oil property with an estimated oil reserve of $50 million barrels of oil, where the present value of the development cost is $12 per barrel and the development lag is two years. The firm has the rights to exploit this reserve for the next 20 years, and the marginal value per barrel of oil is $12 per barrel currently (price per barrel - marginal cost per barrel). Once developed, the net production revenue each year will be 5% of the value of the reserves. The riskless rate is 8%, and the varinace in ln(oil prices) is 0.03
Given thsi information, calculate the value of the oil reserve using option pricing method.
</a:t>
          </a:r>
        </a:p>
      </xdr:txBody>
    </xdr:sp>
    <xdr:clientData/>
  </xdr:twoCellAnchor>
  <xdr:twoCellAnchor>
    <xdr:from>
      <xdr:col>0</xdr:col>
      <xdr:colOff>38100</xdr:colOff>
      <xdr:row>6</xdr:row>
      <xdr:rowOff>19050</xdr:rowOff>
    </xdr:from>
    <xdr:to>
      <xdr:col>9</xdr:col>
      <xdr:colOff>219075</xdr:colOff>
      <xdr:row>13</xdr:row>
      <xdr:rowOff>142875</xdr:rowOff>
    </xdr:to>
    <xdr:sp>
      <xdr:nvSpPr>
        <xdr:cNvPr id="11" name="TextBox 16"/>
        <xdr:cNvSpPr txBox="1">
          <a:spLocks noChangeArrowheads="1"/>
        </xdr:cNvSpPr>
      </xdr:nvSpPr>
      <xdr:spPr>
        <a:xfrm>
          <a:off x="38100" y="1304925"/>
          <a:ext cx="9677400" cy="12668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Luxury Cotton (“Luxury”), an independent distributor of cotton, is planning to sell 2.0 million lbs of cotton in March 2012 at the spot price on delivery day. In order to hedge against a possible decline in cotton prices, Luxury wants to enter into a Futures contract and lock in the price.
a. Looking at the WSJ Future’s Contract sheet (Exhibit A), how many contracts should Luxury enter into so that half of it’s exposure it’s hedged for its March delivery – show calculation?</a:t>
          </a:r>
        </a:p>
      </xdr:txBody>
    </xdr:sp>
    <xdr:clientData/>
  </xdr:twoCellAnchor>
  <xdr:twoCellAnchor>
    <xdr:from>
      <xdr:col>0</xdr:col>
      <xdr:colOff>66675</xdr:colOff>
      <xdr:row>28</xdr:row>
      <xdr:rowOff>76200</xdr:rowOff>
    </xdr:from>
    <xdr:to>
      <xdr:col>9</xdr:col>
      <xdr:colOff>276225</xdr:colOff>
      <xdr:row>32</xdr:row>
      <xdr:rowOff>133350</xdr:rowOff>
    </xdr:to>
    <xdr:sp>
      <xdr:nvSpPr>
        <xdr:cNvPr id="12" name="TextBox 17"/>
        <xdr:cNvSpPr txBox="1">
          <a:spLocks noChangeArrowheads="1"/>
        </xdr:cNvSpPr>
      </xdr:nvSpPr>
      <xdr:spPr>
        <a:xfrm>
          <a:off x="66675" y="5762625"/>
          <a:ext cx="9705975" cy="70485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b. After entering into the March contracts for half it’s delivery exposure, suppose that the only three possible prices for cotton in March is to stay at the same level, increase by 10 cents and decrease by 10 cents, show the profit and loss from the futures contracts as well as the total proceeds for Luxury.</a:t>
          </a:r>
          <a:r>
            <a:rPr lang="en-US" cap="none" sz="1000" b="0" i="0" u="none" baseline="0">
              <a:latin typeface="Arial"/>
              <a:ea typeface="Arial"/>
              <a:cs typeface="Arial"/>
            </a:rPr>
            <a:t>
</a:t>
          </a:r>
        </a:p>
      </xdr:txBody>
    </xdr:sp>
    <xdr:clientData/>
  </xdr:twoCellAnchor>
  <xdr:twoCellAnchor>
    <xdr:from>
      <xdr:col>0</xdr:col>
      <xdr:colOff>76200</xdr:colOff>
      <xdr:row>45</xdr:row>
      <xdr:rowOff>66675</xdr:rowOff>
    </xdr:from>
    <xdr:to>
      <xdr:col>9</xdr:col>
      <xdr:colOff>276225</xdr:colOff>
      <xdr:row>59</xdr:row>
      <xdr:rowOff>114300</xdr:rowOff>
    </xdr:to>
    <xdr:sp>
      <xdr:nvSpPr>
        <xdr:cNvPr id="13" name="TextBox 18"/>
        <xdr:cNvSpPr txBox="1">
          <a:spLocks noChangeArrowheads="1"/>
        </xdr:cNvSpPr>
      </xdr:nvSpPr>
      <xdr:spPr>
        <a:xfrm>
          <a:off x="76200" y="10106025"/>
          <a:ext cx="9696450" cy="23145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Morgan Stanley Investment Bank has two companies as customers who are in the process of raising funds and each has different views on the interest rate movements in the future. Company A thinks that interest rates would stay low and Company B feels that rates will rise.
Company A offered either a Fixed Rate of 7.0% or Float LIBOR + 75 bps
Company B offered either a Fixed Rate of 8.25% or Float LIBOR + 150 bps
Given the different views, the broker recommends that Company A and Company B get into Swap Agreement with a 6.50% Swap price as follows:
a. Show the net interest pay for both parties
</a:t>
          </a:r>
        </a:p>
      </xdr:txBody>
    </xdr:sp>
    <xdr:clientData/>
  </xdr:twoCellAnchor>
  <xdr:twoCellAnchor>
    <xdr:from>
      <xdr:col>0</xdr:col>
      <xdr:colOff>95250</xdr:colOff>
      <xdr:row>80</xdr:row>
      <xdr:rowOff>76200</xdr:rowOff>
    </xdr:from>
    <xdr:to>
      <xdr:col>9</xdr:col>
      <xdr:colOff>276225</xdr:colOff>
      <xdr:row>86</xdr:row>
      <xdr:rowOff>142875</xdr:rowOff>
    </xdr:to>
    <xdr:sp>
      <xdr:nvSpPr>
        <xdr:cNvPr id="14" name="TextBox 19"/>
        <xdr:cNvSpPr txBox="1">
          <a:spLocks noChangeArrowheads="1"/>
        </xdr:cNvSpPr>
      </xdr:nvSpPr>
      <xdr:spPr>
        <a:xfrm>
          <a:off x="95250" y="19945350"/>
          <a:ext cx="9677400" cy="10382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U.S company with its primary revenues in U.S. dolars has a 3-year 3.0% British Pound Sterling-denominated bond with a ₤100 par value. The firm wishes to guarantee the Pound Sterling value of the payments. Since the firm will make debt payments in Pound sterling, it buys the Pound sterling forward to eliminate currency exposure.  Suppose the effective annual pound sterling-denominated interest rate (as mentioned above is 3.0%), the dollar-denominated rate is 4.0% and the spot exchange rate is 1.55/₤, calculate the hedged and unhedged positions, as well as the PV of each position given the forward exchange rates.</a:t>
          </a:r>
        </a:p>
      </xdr:txBody>
    </xdr:sp>
    <xdr:clientData/>
  </xdr:twoCellAnchor>
  <xdr:twoCellAnchor>
    <xdr:from>
      <xdr:col>0</xdr:col>
      <xdr:colOff>28575</xdr:colOff>
      <xdr:row>108</xdr:row>
      <xdr:rowOff>57150</xdr:rowOff>
    </xdr:from>
    <xdr:to>
      <xdr:col>9</xdr:col>
      <xdr:colOff>9525</xdr:colOff>
      <xdr:row>111</xdr:row>
      <xdr:rowOff>57150</xdr:rowOff>
    </xdr:to>
    <xdr:sp>
      <xdr:nvSpPr>
        <xdr:cNvPr id="15" name="TextBox 20"/>
        <xdr:cNvSpPr txBox="1">
          <a:spLocks noChangeArrowheads="1"/>
        </xdr:cNvSpPr>
      </xdr:nvSpPr>
      <xdr:spPr>
        <a:xfrm>
          <a:off x="28575" y="28174950"/>
          <a:ext cx="9477375" cy="4857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Using the various costs in the table below calculate the payoff and profits for investment, assuming that the stock on the maturity date is $100</a:t>
          </a:r>
          <a:r>
            <a:rPr lang="en-US" cap="none" sz="1000" b="0" i="0" u="none" baseline="0">
              <a:latin typeface="Arial"/>
              <a:ea typeface="Arial"/>
              <a:cs typeface="Arial"/>
            </a:rPr>
            <a:t>
.</a:t>
          </a:r>
        </a:p>
      </xdr:txBody>
    </xdr:sp>
    <xdr:clientData/>
  </xdr:twoCellAnchor>
  <xdr:twoCellAnchor>
    <xdr:from>
      <xdr:col>0</xdr:col>
      <xdr:colOff>19050</xdr:colOff>
      <xdr:row>125</xdr:row>
      <xdr:rowOff>38100</xdr:rowOff>
    </xdr:from>
    <xdr:to>
      <xdr:col>9</xdr:col>
      <xdr:colOff>19050</xdr:colOff>
      <xdr:row>126</xdr:row>
      <xdr:rowOff>133350</xdr:rowOff>
    </xdr:to>
    <xdr:sp>
      <xdr:nvSpPr>
        <xdr:cNvPr id="16" name="TextBox 21"/>
        <xdr:cNvSpPr txBox="1">
          <a:spLocks noChangeArrowheads="1"/>
        </xdr:cNvSpPr>
      </xdr:nvSpPr>
      <xdr:spPr>
        <a:xfrm>
          <a:off x="19050" y="34423350"/>
          <a:ext cx="9496425" cy="2571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Use the Black-Scholes formula to find the value of a call option on the following stock: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7"/>
  <sheetViews>
    <sheetView tabSelected="1" workbookViewId="0" topLeftCell="D1">
      <selection activeCell="K1" sqref="K1:V136"/>
    </sheetView>
  </sheetViews>
  <sheetFormatPr defaultColWidth="9.140625" defaultRowHeight="12.75"/>
  <cols>
    <col min="1" max="1" width="25.28125" style="0" customWidth="1"/>
    <col min="2" max="8" width="14.8515625" style="0" customWidth="1"/>
    <col min="9" max="9" width="13.140625" style="0" customWidth="1"/>
    <col min="11" max="11" width="3.7109375" style="0" customWidth="1"/>
    <col min="12" max="12" width="24.8515625" style="0" customWidth="1"/>
    <col min="13" max="13" width="18.8515625" style="0" customWidth="1"/>
    <col min="14" max="14" width="14.140625" style="0" customWidth="1"/>
    <col min="15" max="15" width="14.8515625" style="0" customWidth="1"/>
    <col min="16" max="16" width="14.140625" style="0" customWidth="1"/>
    <col min="17" max="17" width="44.8515625" style="0" customWidth="1"/>
    <col min="19" max="19" width="14.57421875" style="0" customWidth="1"/>
  </cols>
  <sheetData>
    <row r="1" spans="1:12" ht="23.25">
      <c r="A1" s="3" t="s">
        <v>0</v>
      </c>
      <c r="L1" s="3" t="s">
        <v>0</v>
      </c>
    </row>
    <row r="2" ht="13.5" thickBot="1"/>
    <row r="3" spans="1:9" ht="26.25" customHeight="1" thickBot="1">
      <c r="A3" s="1" t="s">
        <v>1</v>
      </c>
      <c r="B3" s="96"/>
      <c r="C3" s="97"/>
      <c r="D3" s="97"/>
      <c r="E3" s="97"/>
      <c r="F3" s="97"/>
      <c r="G3" s="97"/>
      <c r="H3" s="97"/>
      <c r="I3" s="98"/>
    </row>
    <row r="6" spans="1:12" ht="12.75">
      <c r="A6" s="2" t="s">
        <v>79</v>
      </c>
      <c r="L6" s="2" t="s">
        <v>79</v>
      </c>
    </row>
    <row r="13" ht="13.5" customHeight="1"/>
    <row r="17" spans="12:17" ht="13.5" thickBot="1">
      <c r="L17" s="13" t="s">
        <v>47</v>
      </c>
      <c r="M17" s="56">
        <v>2000000</v>
      </c>
      <c r="O17" s="54" t="s">
        <v>46</v>
      </c>
      <c r="P17" s="55">
        <v>50000</v>
      </c>
      <c r="Q17" s="53" t="s">
        <v>45</v>
      </c>
    </row>
    <row r="18" spans="1:13" ht="12.75">
      <c r="A18" s="38"/>
      <c r="B18" s="39"/>
      <c r="C18" s="39"/>
      <c r="D18" s="39"/>
      <c r="E18" s="39"/>
      <c r="F18" s="39"/>
      <c r="G18" s="39"/>
      <c r="H18" s="39"/>
      <c r="I18" s="40"/>
      <c r="L18" s="13" t="s">
        <v>44</v>
      </c>
      <c r="M18" s="24">
        <f>+M17/2</f>
        <v>1000000</v>
      </c>
    </row>
    <row r="19" spans="1:13" ht="13.5" thickBot="1">
      <c r="A19" s="41"/>
      <c r="B19" s="42"/>
      <c r="C19" s="42"/>
      <c r="D19" s="42"/>
      <c r="E19" s="42"/>
      <c r="F19" s="42"/>
      <c r="G19" s="42"/>
      <c r="H19" s="42"/>
      <c r="I19" s="43"/>
      <c r="M19" s="52"/>
    </row>
    <row r="20" spans="1:13" ht="13.5" thickBot="1">
      <c r="A20" s="41"/>
      <c r="B20" s="42"/>
      <c r="C20" s="42"/>
      <c r="D20" s="42"/>
      <c r="E20" s="42"/>
      <c r="F20" s="42"/>
      <c r="G20" s="42"/>
      <c r="H20" s="42"/>
      <c r="I20" s="43"/>
      <c r="K20" t="s">
        <v>43</v>
      </c>
      <c r="L20" s="14" t="s">
        <v>42</v>
      </c>
      <c r="M20" s="51">
        <f>+M18/P17</f>
        <v>20</v>
      </c>
    </row>
    <row r="21" spans="1:9" ht="12.75">
      <c r="A21" s="41"/>
      <c r="B21" s="42"/>
      <c r="C21" s="42"/>
      <c r="D21" s="42"/>
      <c r="E21" s="42"/>
      <c r="F21" s="42"/>
      <c r="G21" s="42"/>
      <c r="H21" s="42"/>
      <c r="I21" s="43"/>
    </row>
    <row r="22" spans="1:9" ht="23.25" customHeight="1">
      <c r="A22" s="41"/>
      <c r="B22" s="42"/>
      <c r="C22" s="42"/>
      <c r="D22" s="42"/>
      <c r="E22" s="42"/>
      <c r="F22" s="42"/>
      <c r="G22" s="42"/>
      <c r="H22" s="42"/>
      <c r="I22" s="43"/>
    </row>
    <row r="23" spans="1:9" ht="23.25" customHeight="1">
      <c r="A23" s="41"/>
      <c r="B23" s="42"/>
      <c r="C23" s="42"/>
      <c r="D23" s="42"/>
      <c r="E23" s="42"/>
      <c r="F23" s="42"/>
      <c r="G23" s="42"/>
      <c r="H23" s="42"/>
      <c r="I23" s="43"/>
    </row>
    <row r="24" spans="1:9" ht="23.25" customHeight="1">
      <c r="A24" s="41"/>
      <c r="B24" s="42"/>
      <c r="C24" s="42"/>
      <c r="D24" s="42"/>
      <c r="E24" s="42"/>
      <c r="F24" s="42"/>
      <c r="G24" s="42"/>
      <c r="H24" s="42"/>
      <c r="I24" s="43"/>
    </row>
    <row r="25" spans="1:9" ht="23.25" customHeight="1">
      <c r="A25" s="41"/>
      <c r="B25" s="42"/>
      <c r="C25" s="42"/>
      <c r="D25" s="42"/>
      <c r="E25" s="42"/>
      <c r="F25" s="42"/>
      <c r="G25" s="42"/>
      <c r="H25" s="42"/>
      <c r="I25" s="43"/>
    </row>
    <row r="26" spans="1:9" ht="23.25" customHeight="1">
      <c r="A26" s="41"/>
      <c r="B26" s="42"/>
      <c r="C26" s="42"/>
      <c r="D26" s="42"/>
      <c r="E26" s="42"/>
      <c r="F26" s="42"/>
      <c r="G26" s="42"/>
      <c r="H26" s="42"/>
      <c r="I26" s="43"/>
    </row>
    <row r="27" spans="1:9" ht="23.25" customHeight="1" thickBot="1">
      <c r="A27" s="44"/>
      <c r="B27" s="45"/>
      <c r="C27" s="45"/>
      <c r="D27" s="45"/>
      <c r="E27" s="45"/>
      <c r="F27" s="45"/>
      <c r="G27" s="45"/>
      <c r="H27" s="45"/>
      <c r="I27" s="5"/>
    </row>
    <row r="35" ht="13.5" thickBot="1"/>
    <row r="36" spans="3:16" ht="15" customHeight="1" thickBot="1">
      <c r="C36" s="93" t="s">
        <v>49</v>
      </c>
      <c r="D36" s="94"/>
      <c r="E36" s="95"/>
      <c r="N36" s="99" t="s">
        <v>48</v>
      </c>
      <c r="O36" s="100"/>
      <c r="P36" s="101"/>
    </row>
    <row r="37" spans="2:16" ht="34.5" customHeight="1" thickBot="1">
      <c r="B37" s="6" t="s">
        <v>98</v>
      </c>
      <c r="C37" s="7"/>
      <c r="D37" s="7"/>
      <c r="E37" s="7"/>
      <c r="K37" t="s">
        <v>41</v>
      </c>
      <c r="M37" s="50" t="s">
        <v>40</v>
      </c>
      <c r="N37" s="76">
        <v>0.1</v>
      </c>
      <c r="O37" s="76">
        <v>0</v>
      </c>
      <c r="P37" s="76">
        <v>0.1</v>
      </c>
    </row>
    <row r="38" spans="1:16" ht="34.5" customHeight="1" thickBot="1">
      <c r="A38" s="45"/>
      <c r="B38" s="88" t="s">
        <v>99</v>
      </c>
      <c r="C38" s="88"/>
      <c r="D38" s="88"/>
      <c r="E38" s="88"/>
      <c r="L38" t="s">
        <v>39</v>
      </c>
      <c r="M38" s="50" t="s">
        <v>2</v>
      </c>
      <c r="N38" s="77">
        <f>+O38-N37</f>
        <v>0.8638</v>
      </c>
      <c r="O38" s="76">
        <v>0.9638</v>
      </c>
      <c r="P38" s="77">
        <f>+O38+P37</f>
        <v>1.0638</v>
      </c>
    </row>
    <row r="39" spans="1:16" ht="39" customHeight="1">
      <c r="A39" s="87" t="s">
        <v>83</v>
      </c>
      <c r="B39" s="49"/>
      <c r="C39" s="48"/>
      <c r="D39" s="48"/>
      <c r="E39" s="48"/>
      <c r="L39" s="8" t="s">
        <v>83</v>
      </c>
      <c r="M39" s="49">
        <f>+M17</f>
        <v>2000000</v>
      </c>
      <c r="N39" s="48">
        <f>+$M$39*N38</f>
        <v>1727600</v>
      </c>
      <c r="O39" s="48">
        <f>+$M$39*O38</f>
        <v>1927600</v>
      </c>
      <c r="P39" s="48">
        <f>+$M$39*P38</f>
        <v>2127600</v>
      </c>
    </row>
    <row r="40" spans="1:16" ht="39" customHeight="1">
      <c r="A40" s="8" t="s">
        <v>3</v>
      </c>
      <c r="B40" s="9"/>
      <c r="C40" s="10"/>
      <c r="D40" s="10"/>
      <c r="E40" s="10"/>
      <c r="L40" s="8" t="s">
        <v>3</v>
      </c>
      <c r="M40" s="9">
        <f>+M18</f>
        <v>1000000</v>
      </c>
      <c r="N40" s="10">
        <f>+($O$38-N38)*$M$40</f>
        <v>99999.99999999997</v>
      </c>
      <c r="O40" s="10">
        <f>+($O$38-O38)*$M$40</f>
        <v>0</v>
      </c>
      <c r="P40" s="10">
        <f>+(P38-O38)*$M$40</f>
        <v>100000.00000000009</v>
      </c>
    </row>
    <row r="41" spans="1:16" ht="39" customHeight="1" thickBot="1">
      <c r="A41" s="47" t="s">
        <v>4</v>
      </c>
      <c r="B41" s="11"/>
      <c r="C41" s="12"/>
      <c r="D41" s="12"/>
      <c r="E41" s="12"/>
      <c r="L41" s="47" t="s">
        <v>4</v>
      </c>
      <c r="M41" s="11"/>
      <c r="N41" s="12">
        <f>+N40+N39</f>
        <v>1827600</v>
      </c>
      <c r="O41" s="12">
        <f>+O40+O39</f>
        <v>1927600</v>
      </c>
      <c r="P41" s="12">
        <f>+P40+P39</f>
        <v>2227600</v>
      </c>
    </row>
    <row r="42" ht="13.5" thickTop="1"/>
    <row r="44" ht="12.75">
      <c r="A44" s="2" t="s">
        <v>78</v>
      </c>
    </row>
    <row r="45" ht="12.75">
      <c r="L45" s="2" t="s">
        <v>78</v>
      </c>
    </row>
    <row r="62" spans="1:14" ht="21.75" customHeight="1" thickBot="1">
      <c r="A62" s="15"/>
      <c r="B62" s="16"/>
      <c r="C62" s="22" t="s">
        <v>5</v>
      </c>
      <c r="E62" s="22" t="s">
        <v>6</v>
      </c>
      <c r="L62" s="57"/>
      <c r="M62" s="57" t="s">
        <v>5</v>
      </c>
      <c r="N62" s="57" t="s">
        <v>6</v>
      </c>
    </row>
    <row r="63" spans="1:14" ht="39" customHeight="1" thickTop="1">
      <c r="A63" s="89" t="s">
        <v>7</v>
      </c>
      <c r="C63" s="18"/>
      <c r="E63" s="18"/>
      <c r="L63" t="s">
        <v>7</v>
      </c>
      <c r="M63" s="62" t="s">
        <v>50</v>
      </c>
      <c r="N63" s="62" t="s">
        <v>51</v>
      </c>
    </row>
    <row r="64" spans="1:14" ht="39" customHeight="1">
      <c r="A64" s="89" t="s">
        <v>8</v>
      </c>
      <c r="C64" s="91" t="s">
        <v>8</v>
      </c>
      <c r="D64" s="92"/>
      <c r="E64" s="91" t="s">
        <v>8</v>
      </c>
      <c r="L64" t="s">
        <v>8</v>
      </c>
      <c r="M64" s="63" t="s">
        <v>8</v>
      </c>
      <c r="N64" s="63" t="s">
        <v>8</v>
      </c>
    </row>
    <row r="65" spans="1:14" ht="39" customHeight="1">
      <c r="A65" s="89" t="s">
        <v>9</v>
      </c>
      <c r="C65" s="19"/>
      <c r="E65" s="19"/>
      <c r="L65" t="s">
        <v>9</v>
      </c>
      <c r="M65" s="63">
        <v>0.0075</v>
      </c>
      <c r="N65" s="63">
        <v>0.015</v>
      </c>
    </row>
    <row r="66" spans="1:14" ht="39" customHeight="1">
      <c r="A66" s="89" t="s">
        <v>10</v>
      </c>
      <c r="C66" s="20"/>
      <c r="E66" s="19"/>
      <c r="L66" t="s">
        <v>10</v>
      </c>
      <c r="M66" s="63">
        <v>0.07</v>
      </c>
      <c r="N66" s="63">
        <v>0.0825</v>
      </c>
    </row>
    <row r="67" spans="1:14" ht="39" customHeight="1">
      <c r="A67" s="89" t="s">
        <v>11</v>
      </c>
      <c r="C67" s="19"/>
      <c r="E67" s="19"/>
      <c r="L67" t="s">
        <v>11</v>
      </c>
      <c r="M67" s="63">
        <v>0.065</v>
      </c>
      <c r="N67" s="63">
        <f>+M67</f>
        <v>0.065</v>
      </c>
    </row>
    <row r="68" spans="1:14" ht="20.25" customHeight="1">
      <c r="A68" s="89"/>
      <c r="M68" s="4"/>
      <c r="N68" s="4"/>
    </row>
    <row r="69" spans="1:14" ht="39" customHeight="1">
      <c r="A69" s="89" t="s">
        <v>12</v>
      </c>
      <c r="C69" s="19"/>
      <c r="E69" s="19"/>
      <c r="L69" t="s">
        <v>12</v>
      </c>
      <c r="M69" s="58">
        <f>+M66</f>
        <v>0.07</v>
      </c>
      <c r="N69" s="58">
        <f>+N65</f>
        <v>0.015</v>
      </c>
    </row>
    <row r="70" spans="1:14" ht="23.25" customHeight="1">
      <c r="A70" s="89"/>
      <c r="M70" s="4"/>
      <c r="N70" s="4"/>
    </row>
    <row r="71" spans="1:14" ht="39" customHeight="1">
      <c r="A71" s="89" t="s">
        <v>13</v>
      </c>
      <c r="C71" s="21"/>
      <c r="E71" s="21"/>
      <c r="L71" t="s">
        <v>13</v>
      </c>
      <c r="M71" s="59">
        <f>+M66</f>
        <v>0.07</v>
      </c>
      <c r="N71" s="59">
        <f>+N65</f>
        <v>0.015</v>
      </c>
    </row>
    <row r="72" spans="1:14" ht="39" customHeight="1">
      <c r="A72" s="89" t="s">
        <v>8</v>
      </c>
      <c r="C72" s="19"/>
      <c r="E72" s="19"/>
      <c r="L72" t="s">
        <v>8</v>
      </c>
      <c r="M72" s="58" t="s">
        <v>8</v>
      </c>
      <c r="N72" s="58" t="s">
        <v>8</v>
      </c>
    </row>
    <row r="73" spans="1:14" ht="39" customHeight="1" thickBot="1">
      <c r="A73" s="89" t="s">
        <v>14</v>
      </c>
      <c r="C73" s="81"/>
      <c r="E73" s="81"/>
      <c r="L73" t="s">
        <v>14</v>
      </c>
      <c r="M73" s="58">
        <f>-M67</f>
        <v>-0.065</v>
      </c>
      <c r="N73" s="58">
        <f>+N67</f>
        <v>0.065</v>
      </c>
    </row>
    <row r="74" spans="1:14" ht="39" customHeight="1" thickBot="1">
      <c r="A74" s="90" t="s">
        <v>15</v>
      </c>
      <c r="B74" s="17"/>
      <c r="C74" s="82"/>
      <c r="E74" s="82"/>
      <c r="L74" s="14" t="s">
        <v>15</v>
      </c>
      <c r="M74" s="60">
        <f>SUM(M71:M73)</f>
        <v>0.0050000000000000044</v>
      </c>
      <c r="N74" s="61">
        <f>SUM(N71:N73)</f>
        <v>0.08</v>
      </c>
    </row>
    <row r="75" spans="1:14" ht="24.75" customHeight="1" thickBot="1">
      <c r="A75" s="89"/>
      <c r="M75" s="4"/>
      <c r="N75" s="4"/>
    </row>
    <row r="76" spans="1:14" ht="39" customHeight="1" thickBot="1">
      <c r="A76" s="90" t="s">
        <v>16</v>
      </c>
      <c r="B76" s="17"/>
      <c r="C76" s="82"/>
      <c r="E76" s="82"/>
      <c r="L76" s="14" t="s">
        <v>16</v>
      </c>
      <c r="M76" s="60">
        <f>+M65-M74</f>
        <v>0.0024999999999999953</v>
      </c>
      <c r="N76" s="61">
        <f>+N66-N74</f>
        <v>0.0025000000000000022</v>
      </c>
    </row>
    <row r="79" spans="1:12" ht="12.75">
      <c r="A79" s="2" t="s">
        <v>80</v>
      </c>
      <c r="L79" s="2" t="s">
        <v>80</v>
      </c>
    </row>
    <row r="80" spans="1:12" ht="12.75">
      <c r="A80" s="2"/>
      <c r="L80" s="2"/>
    </row>
    <row r="81" spans="1:12" ht="12.75">
      <c r="A81" s="2"/>
      <c r="L81" s="2"/>
    </row>
    <row r="82" spans="1:12" ht="12.75">
      <c r="A82" s="2"/>
      <c r="L82" s="2"/>
    </row>
    <row r="83" spans="1:12" ht="12.75">
      <c r="A83" s="2"/>
      <c r="L83" s="2"/>
    </row>
    <row r="84" spans="1:12" ht="12.75">
      <c r="A84" s="2"/>
      <c r="L84" s="2"/>
    </row>
    <row r="85" spans="1:12" ht="12.75">
      <c r="A85" s="2"/>
      <c r="L85" s="2"/>
    </row>
    <row r="86" spans="1:12" ht="12.75">
      <c r="A86" s="2"/>
      <c r="L86" s="2"/>
    </row>
    <row r="87" spans="1:12" ht="12.75">
      <c r="A87" s="2"/>
      <c r="L87" s="2"/>
    </row>
    <row r="88" spans="13:17" ht="12.75">
      <c r="M88" s="30" t="s">
        <v>64</v>
      </c>
      <c r="N88" s="52">
        <v>100000000</v>
      </c>
      <c r="O88" t="s">
        <v>67</v>
      </c>
      <c r="P88" s="65"/>
      <c r="Q88" s="65"/>
    </row>
    <row r="89" spans="13:17" ht="12.75">
      <c r="M89" s="30" t="s">
        <v>52</v>
      </c>
      <c r="N89" s="52">
        <f>+N88*N92</f>
        <v>155000000</v>
      </c>
      <c r="O89" t="s">
        <v>53</v>
      </c>
      <c r="P89" s="65"/>
      <c r="Q89" s="65"/>
    </row>
    <row r="90" spans="13:17" ht="12.75">
      <c r="M90" s="30" t="s">
        <v>54</v>
      </c>
      <c r="N90" s="64">
        <v>0.03</v>
      </c>
      <c r="P90" s="65"/>
      <c r="Q90" s="65"/>
    </row>
    <row r="91" spans="13:17" ht="12.75">
      <c r="M91" s="30" t="s">
        <v>55</v>
      </c>
      <c r="N91" s="64">
        <v>0.04</v>
      </c>
      <c r="P91" s="65"/>
      <c r="Q91" s="65"/>
    </row>
    <row r="92" spans="13:17" ht="12.75">
      <c r="M92" s="30" t="s">
        <v>56</v>
      </c>
      <c r="N92">
        <v>1.55</v>
      </c>
      <c r="O92" t="s">
        <v>66</v>
      </c>
      <c r="P92" s="65"/>
      <c r="Q92" s="65"/>
    </row>
    <row r="93" spans="13:17" ht="12.75">
      <c r="M93" s="30" t="s">
        <v>57</v>
      </c>
      <c r="N93">
        <v>3</v>
      </c>
      <c r="O93" t="s">
        <v>58</v>
      </c>
      <c r="P93" s="65"/>
      <c r="Q93" s="65"/>
    </row>
    <row r="94" spans="13:17" ht="12.75">
      <c r="M94" s="30"/>
      <c r="P94" s="65"/>
      <c r="Q94" s="65"/>
    </row>
    <row r="95" spans="12:17" ht="12.75">
      <c r="L95" s="65"/>
      <c r="M95" s="65"/>
      <c r="N95" s="65"/>
      <c r="O95" s="65"/>
      <c r="P95" s="65"/>
      <c r="Q95" s="65"/>
    </row>
    <row r="96" spans="1:17" ht="62.25" customHeight="1">
      <c r="A96" s="23" t="s">
        <v>17</v>
      </c>
      <c r="B96" s="23" t="s">
        <v>65</v>
      </c>
      <c r="C96" s="23" t="s">
        <v>18</v>
      </c>
      <c r="D96" s="23" t="s">
        <v>19</v>
      </c>
      <c r="E96" s="23" t="s">
        <v>20</v>
      </c>
      <c r="L96" s="23" t="s">
        <v>59</v>
      </c>
      <c r="M96" s="23" t="str">
        <f>+B96</f>
        <v>Unhedged Pounds CF (₤)</v>
      </c>
      <c r="N96" s="23" t="s">
        <v>18</v>
      </c>
      <c r="O96" s="23" t="s">
        <v>60</v>
      </c>
      <c r="P96" s="23" t="s">
        <v>61</v>
      </c>
      <c r="Q96" s="67"/>
    </row>
    <row r="97" spans="1:17" ht="32.25" customHeight="1">
      <c r="A97" s="18">
        <v>1</v>
      </c>
      <c r="B97" s="24"/>
      <c r="C97" s="27">
        <v>1.6</v>
      </c>
      <c r="D97" s="10"/>
      <c r="E97" s="24"/>
      <c r="L97" s="18">
        <v>1</v>
      </c>
      <c r="M97" s="24">
        <f>-N90*N88</f>
        <v>-3000000</v>
      </c>
      <c r="N97" s="27">
        <f>+C97</f>
        <v>1.6</v>
      </c>
      <c r="O97" s="10">
        <f>+N97*M97</f>
        <v>-4800000</v>
      </c>
      <c r="P97" s="24">
        <f>O97/(1+N90)^L97</f>
        <v>-4660194.174757281</v>
      </c>
      <c r="Q97" s="66"/>
    </row>
    <row r="98" spans="1:17" ht="32.25" customHeight="1">
      <c r="A98" s="18">
        <v>2</v>
      </c>
      <c r="B98" s="24"/>
      <c r="C98" s="27">
        <v>1.65</v>
      </c>
      <c r="D98" s="10"/>
      <c r="E98" s="24"/>
      <c r="L98" s="18">
        <v>2</v>
      </c>
      <c r="M98" s="24">
        <f>-N90*N88</f>
        <v>-3000000</v>
      </c>
      <c r="N98" s="27">
        <f>+C98</f>
        <v>1.65</v>
      </c>
      <c r="O98" s="10">
        <f>+N98*M98</f>
        <v>-4950000</v>
      </c>
      <c r="P98" s="24">
        <f>O98/(1+N90)^L98</f>
        <v>-4665849.7502120845</v>
      </c>
      <c r="Q98" s="66"/>
    </row>
    <row r="99" spans="1:17" ht="32.25" customHeight="1">
      <c r="A99" s="18">
        <v>3</v>
      </c>
      <c r="B99" s="25"/>
      <c r="C99" s="69">
        <v>1.75</v>
      </c>
      <c r="D99" s="9"/>
      <c r="E99" s="24"/>
      <c r="L99" s="18">
        <v>3</v>
      </c>
      <c r="M99" s="25">
        <f>-N90*N88-N88</f>
        <v>-103000000</v>
      </c>
      <c r="N99" s="69">
        <f>+C99</f>
        <v>1.75</v>
      </c>
      <c r="O99" s="9">
        <f>+N99*M99</f>
        <v>-180250000</v>
      </c>
      <c r="P99" s="24">
        <f>O99/(1+N90)^L99</f>
        <v>-164954284.098407</v>
      </c>
      <c r="Q99" s="66"/>
    </row>
    <row r="100" spans="4:17" ht="32.25" customHeight="1">
      <c r="D100" s="22" t="s">
        <v>21</v>
      </c>
      <c r="E100" s="26"/>
      <c r="L100" s="4"/>
      <c r="O100" s="22" t="s">
        <v>21</v>
      </c>
      <c r="P100" s="26">
        <f>SUM(P97:P99)</f>
        <v>-174280328.02337638</v>
      </c>
      <c r="Q100" s="66"/>
    </row>
    <row r="101" spans="12:17" ht="22.5" customHeight="1">
      <c r="L101" s="4"/>
      <c r="Q101" s="66"/>
    </row>
    <row r="102" spans="1:17" ht="62.25" customHeight="1">
      <c r="A102" s="23" t="s">
        <v>17</v>
      </c>
      <c r="D102" s="23" t="s">
        <v>22</v>
      </c>
      <c r="E102" s="23" t="s">
        <v>23</v>
      </c>
      <c r="L102" s="23" t="s">
        <v>59</v>
      </c>
      <c r="O102" s="23" t="s">
        <v>62</v>
      </c>
      <c r="P102" s="23" t="s">
        <v>63</v>
      </c>
      <c r="Q102" s="66"/>
    </row>
    <row r="103" spans="1:17" ht="39" customHeight="1">
      <c r="A103" s="18">
        <v>1</v>
      </c>
      <c r="D103" s="24"/>
      <c r="E103" s="24"/>
      <c r="L103" s="18">
        <v>1</v>
      </c>
      <c r="O103" s="24">
        <f>-N89*N91</f>
        <v>-6200000</v>
      </c>
      <c r="P103" s="24">
        <f>O103/(1+N91)^L103</f>
        <v>-5961538.461538461</v>
      </c>
      <c r="Q103" s="66"/>
    </row>
    <row r="104" spans="1:17" ht="39" customHeight="1">
      <c r="A104" s="18">
        <v>2</v>
      </c>
      <c r="D104" s="24"/>
      <c r="E104" s="24"/>
      <c r="L104" s="18">
        <v>2</v>
      </c>
      <c r="O104" s="24">
        <f>-N89*N91</f>
        <v>-6200000</v>
      </c>
      <c r="P104" s="24">
        <f>O104/(1+N91)^L104</f>
        <v>-5732248.5207100585</v>
      </c>
      <c r="Q104" s="66"/>
    </row>
    <row r="105" spans="1:17" ht="39" customHeight="1">
      <c r="A105" s="18">
        <v>3</v>
      </c>
      <c r="D105" s="24"/>
      <c r="E105" s="24"/>
      <c r="L105" s="18">
        <v>3</v>
      </c>
      <c r="O105" s="24">
        <f>-N89*N91-N89</f>
        <v>-161200000</v>
      </c>
      <c r="P105" s="24">
        <f>O105/(1+N91)^L105</f>
        <v>-143306213.01775146</v>
      </c>
      <c r="Q105" s="66"/>
    </row>
    <row r="106" spans="4:17" ht="39" customHeight="1">
      <c r="D106" s="22" t="s">
        <v>21</v>
      </c>
      <c r="E106" s="26"/>
      <c r="O106" s="22" t="s">
        <v>21</v>
      </c>
      <c r="P106" s="26">
        <f>SUM(P103:P105)</f>
        <v>-154999999.99999997</v>
      </c>
      <c r="Q106" s="66"/>
    </row>
    <row r="107" spans="1:22" ht="13.5" thickBot="1">
      <c r="A107" s="2" t="s">
        <v>81</v>
      </c>
      <c r="L107" s="45"/>
      <c r="M107" s="45"/>
      <c r="N107" s="45"/>
      <c r="O107" s="45"/>
      <c r="P107" s="45"/>
      <c r="Q107" s="45"/>
      <c r="R107" s="45"/>
      <c r="S107" s="45"/>
      <c r="T107" s="45"/>
      <c r="U107" s="45"/>
      <c r="V107" s="45"/>
    </row>
    <row r="108" ht="12.75">
      <c r="L108" s="2" t="s">
        <v>81</v>
      </c>
    </row>
    <row r="112" spans="12:13" ht="12.75">
      <c r="L112" s="70" t="s">
        <v>68</v>
      </c>
      <c r="M112" s="68">
        <v>100</v>
      </c>
    </row>
    <row r="114" spans="1:16" ht="25.5">
      <c r="A114" s="83" t="s">
        <v>90</v>
      </c>
      <c r="B114" s="84" t="s">
        <v>91</v>
      </c>
      <c r="C114" s="84" t="s">
        <v>92</v>
      </c>
      <c r="D114" s="85" t="s">
        <v>24</v>
      </c>
      <c r="E114" s="85" t="s">
        <v>25</v>
      </c>
      <c r="L114" s="83"/>
      <c r="M114" s="84" t="s">
        <v>91</v>
      </c>
      <c r="N114" s="84" t="s">
        <v>89</v>
      </c>
      <c r="O114" s="85" t="s">
        <v>24</v>
      </c>
      <c r="P114" s="85" t="s">
        <v>25</v>
      </c>
    </row>
    <row r="115" spans="1:16" ht="45.75" customHeight="1">
      <c r="A115" s="8" t="s">
        <v>85</v>
      </c>
      <c r="B115" s="18">
        <v>95</v>
      </c>
      <c r="C115" s="27">
        <v>4</v>
      </c>
      <c r="D115" s="27"/>
      <c r="E115" s="27"/>
      <c r="L115" s="8" t="s">
        <v>85</v>
      </c>
      <c r="M115" s="18">
        <v>95</v>
      </c>
      <c r="N115" s="27">
        <v>-4</v>
      </c>
      <c r="O115" s="27">
        <f>+M112-M115</f>
        <v>5</v>
      </c>
      <c r="P115" s="27">
        <f>+O115+N115</f>
        <v>1</v>
      </c>
    </row>
    <row r="116" spans="1:16" ht="45.75" customHeight="1">
      <c r="A116" s="8" t="s">
        <v>86</v>
      </c>
      <c r="B116" s="18">
        <v>95</v>
      </c>
      <c r="C116" s="27">
        <v>3</v>
      </c>
      <c r="D116" s="27"/>
      <c r="E116" s="27"/>
      <c r="L116" s="8" t="s">
        <v>86</v>
      </c>
      <c r="M116" s="18">
        <v>95</v>
      </c>
      <c r="N116" s="27">
        <v>-3</v>
      </c>
      <c r="O116" s="27">
        <v>0</v>
      </c>
      <c r="P116" s="27">
        <f aca="true" t="shared" si="0" ref="P116:P122">+N116+O116</f>
        <v>-3</v>
      </c>
    </row>
    <row r="117" spans="1:16" ht="45.75" customHeight="1">
      <c r="A117" s="8" t="s">
        <v>87</v>
      </c>
      <c r="B117" s="18">
        <v>98</v>
      </c>
      <c r="C117" s="27">
        <v>3</v>
      </c>
      <c r="D117" s="27"/>
      <c r="E117" s="27"/>
      <c r="L117" s="8" t="s">
        <v>87</v>
      </c>
      <c r="M117" s="18">
        <v>98</v>
      </c>
      <c r="N117" s="27">
        <v>3</v>
      </c>
      <c r="O117" s="27">
        <f>+M117-M112</f>
        <v>-2</v>
      </c>
      <c r="P117" s="27">
        <f t="shared" si="0"/>
        <v>1</v>
      </c>
    </row>
    <row r="118" spans="1:16" ht="45.75" customHeight="1">
      <c r="A118" s="8" t="s">
        <v>88</v>
      </c>
      <c r="B118" s="18">
        <v>95</v>
      </c>
      <c r="C118" s="27">
        <v>2.5</v>
      </c>
      <c r="D118" s="27"/>
      <c r="E118" s="27"/>
      <c r="L118" s="8" t="s">
        <v>88</v>
      </c>
      <c r="M118" s="18">
        <v>95</v>
      </c>
      <c r="N118" s="27">
        <v>2.5</v>
      </c>
      <c r="O118" s="27">
        <v>0</v>
      </c>
      <c r="P118" s="27">
        <f t="shared" si="0"/>
        <v>2.5</v>
      </c>
    </row>
    <row r="119" spans="1:16" ht="45.75" customHeight="1">
      <c r="A119" s="8" t="s">
        <v>93</v>
      </c>
      <c r="B119" s="75" t="s">
        <v>84</v>
      </c>
      <c r="C119" s="27">
        <v>7</v>
      </c>
      <c r="D119" s="27"/>
      <c r="E119" s="27"/>
      <c r="L119" s="8" t="s">
        <v>93</v>
      </c>
      <c r="M119" s="75" t="s">
        <v>84</v>
      </c>
      <c r="N119" s="86">
        <v>-7</v>
      </c>
      <c r="O119" s="27">
        <f>110-100</f>
        <v>10</v>
      </c>
      <c r="P119" s="27">
        <f t="shared" si="0"/>
        <v>3</v>
      </c>
    </row>
    <row r="120" spans="1:16" ht="45.75" customHeight="1">
      <c r="A120" s="8" t="s">
        <v>93</v>
      </c>
      <c r="B120" s="75" t="s">
        <v>94</v>
      </c>
      <c r="C120" s="27">
        <v>8</v>
      </c>
      <c r="D120" s="27"/>
      <c r="E120" s="27"/>
      <c r="L120" s="8" t="s">
        <v>93</v>
      </c>
      <c r="M120" s="75" t="s">
        <v>94</v>
      </c>
      <c r="N120" s="86">
        <v>-8</v>
      </c>
      <c r="O120" s="27">
        <f>112-100</f>
        <v>12</v>
      </c>
      <c r="P120" s="27">
        <f t="shared" si="0"/>
        <v>4</v>
      </c>
    </row>
    <row r="121" spans="1:16" ht="45.75" customHeight="1">
      <c r="A121" s="8" t="s">
        <v>96</v>
      </c>
      <c r="B121" s="75" t="s">
        <v>95</v>
      </c>
      <c r="C121" s="27">
        <v>7.5</v>
      </c>
      <c r="D121" s="27"/>
      <c r="E121" s="27"/>
      <c r="L121" s="8" t="s">
        <v>96</v>
      </c>
      <c r="M121" s="75" t="s">
        <v>95</v>
      </c>
      <c r="N121" s="27">
        <v>7.5</v>
      </c>
      <c r="O121" s="27">
        <f>98-100</f>
        <v>-2</v>
      </c>
      <c r="P121" s="27">
        <f t="shared" si="0"/>
        <v>5.5</v>
      </c>
    </row>
    <row r="122" spans="1:16" ht="45.75" customHeight="1">
      <c r="A122" s="8" t="s">
        <v>96</v>
      </c>
      <c r="B122" s="75" t="s">
        <v>97</v>
      </c>
      <c r="C122" s="27">
        <v>6.5</v>
      </c>
      <c r="D122" s="27"/>
      <c r="E122" s="27"/>
      <c r="L122" s="8" t="s">
        <v>96</v>
      </c>
      <c r="M122" s="75" t="s">
        <v>97</v>
      </c>
      <c r="N122" s="27">
        <v>6.5</v>
      </c>
      <c r="O122" s="27">
        <f>92-100</f>
        <v>-8</v>
      </c>
      <c r="P122" s="27">
        <f t="shared" si="0"/>
        <v>-1.5</v>
      </c>
    </row>
    <row r="124" ht="12.75">
      <c r="A124" s="2" t="s">
        <v>82</v>
      </c>
    </row>
    <row r="125" ht="12.75">
      <c r="L125" s="2" t="s">
        <v>82</v>
      </c>
    </row>
    <row r="126" ht="12.75">
      <c r="R126" s="70" t="s">
        <v>69</v>
      </c>
    </row>
    <row r="127" ht="12.75">
      <c r="R127" s="70"/>
    </row>
    <row r="128" ht="12.75">
      <c r="R128" s="70"/>
    </row>
    <row r="129" spans="1:20" ht="28.5" customHeight="1">
      <c r="A129" s="28" t="s">
        <v>26</v>
      </c>
      <c r="B129" s="28"/>
      <c r="C129" s="29"/>
      <c r="D129" s="28" t="s">
        <v>27</v>
      </c>
      <c r="E129" s="29"/>
      <c r="L129" s="28" t="s">
        <v>26</v>
      </c>
      <c r="M129" s="28"/>
      <c r="N129" s="29"/>
      <c r="O129" s="28" t="s">
        <v>27</v>
      </c>
      <c r="P129" s="29"/>
      <c r="R129" s="6" t="s">
        <v>70</v>
      </c>
      <c r="S129" s="71" t="s">
        <v>71</v>
      </c>
      <c r="T129" s="6" t="s">
        <v>72</v>
      </c>
    </row>
    <row r="130" spans="2:20" ht="48.75" customHeight="1">
      <c r="B130" s="30" t="s">
        <v>28</v>
      </c>
      <c r="C130" s="31">
        <v>0.3</v>
      </c>
      <c r="D130" s="30" t="s">
        <v>29</v>
      </c>
      <c r="E130" s="46"/>
      <c r="M130" s="30" t="s">
        <v>28</v>
      </c>
      <c r="N130" s="31">
        <v>0.3</v>
      </c>
      <c r="O130" s="30" t="s">
        <v>29</v>
      </c>
      <c r="P130" s="32">
        <f>+(R130+S130)/T130</f>
        <v>0.03755520515684242</v>
      </c>
      <c r="R130" s="18">
        <f>LN(N133/N134)</f>
        <v>-0.06899287148695143</v>
      </c>
      <c r="S130" s="18">
        <f>+(N132-N135+((N130^2)/2))*N131</f>
        <v>0.07875</v>
      </c>
      <c r="T130" s="18">
        <f>+N130*SQRT(N131)</f>
        <v>0.25980762113533157</v>
      </c>
    </row>
    <row r="131" spans="2:16" ht="48.75" customHeight="1">
      <c r="B131" s="30" t="s">
        <v>30</v>
      </c>
      <c r="C131" s="33">
        <v>0.75</v>
      </c>
      <c r="D131" s="30" t="s">
        <v>31</v>
      </c>
      <c r="E131" s="46"/>
      <c r="M131" s="30" t="s">
        <v>30</v>
      </c>
      <c r="N131" s="33">
        <v>0.75</v>
      </c>
      <c r="O131" s="30" t="s">
        <v>31</v>
      </c>
      <c r="P131" s="32">
        <f>+P130-N130*SQRT(N131)</f>
        <v>-0.22225241597848916</v>
      </c>
    </row>
    <row r="132" spans="2:18" ht="48.75" customHeight="1">
      <c r="B132" s="30" t="s">
        <v>32</v>
      </c>
      <c r="C132" s="31">
        <v>0.06</v>
      </c>
      <c r="D132" s="30" t="s">
        <v>33</v>
      </c>
      <c r="E132" s="46"/>
      <c r="M132" s="30" t="s">
        <v>32</v>
      </c>
      <c r="N132" s="31">
        <v>0.06</v>
      </c>
      <c r="O132" s="30" t="s">
        <v>33</v>
      </c>
      <c r="P132" s="32">
        <f>NORMSDIST(P130)</f>
        <v>0.5149788380943277</v>
      </c>
      <c r="R132" s="70" t="s">
        <v>73</v>
      </c>
    </row>
    <row r="133" spans="2:21" ht="48.75" customHeight="1">
      <c r="B133" s="30" t="s">
        <v>34</v>
      </c>
      <c r="C133" s="33">
        <v>70</v>
      </c>
      <c r="D133" s="30" t="s">
        <v>35</v>
      </c>
      <c r="E133" s="46"/>
      <c r="M133" s="30" t="s">
        <v>34</v>
      </c>
      <c r="N133" s="33">
        <v>70</v>
      </c>
      <c r="O133" s="30" t="s">
        <v>35</v>
      </c>
      <c r="P133" s="32">
        <f>NORMSDIST(P131)</f>
        <v>0.41205869612393964</v>
      </c>
      <c r="R133" s="22" t="s">
        <v>74</v>
      </c>
      <c r="S133" s="22" t="s">
        <v>75</v>
      </c>
      <c r="T133" s="22" t="s">
        <v>76</v>
      </c>
      <c r="U133" s="22" t="s">
        <v>77</v>
      </c>
    </row>
    <row r="134" spans="2:21" ht="48.75" customHeight="1" thickBot="1">
      <c r="B134" s="30" t="s">
        <v>36</v>
      </c>
      <c r="C134" s="33">
        <v>75</v>
      </c>
      <c r="D134" s="34"/>
      <c r="E134" s="79"/>
      <c r="M134" s="30" t="s">
        <v>36</v>
      </c>
      <c r="N134" s="33">
        <v>75</v>
      </c>
      <c r="O134" s="34"/>
      <c r="P134" s="35"/>
      <c r="R134" s="18">
        <f>+N133*(2.71^-(N135*N131))</f>
        <v>70</v>
      </c>
      <c r="S134" s="72">
        <f>+P132</f>
        <v>0.5149788380943277</v>
      </c>
      <c r="T134" s="73">
        <f>+N134*EXP(-N132*N131)</f>
        <v>71.6998111374825</v>
      </c>
      <c r="U134" s="72">
        <f>+P133</f>
        <v>0.41205869612393964</v>
      </c>
    </row>
    <row r="135" spans="2:16" ht="48.75" customHeight="1" thickBot="1">
      <c r="B135" s="30" t="s">
        <v>37</v>
      </c>
      <c r="C135" s="33">
        <v>0</v>
      </c>
      <c r="D135" s="36" t="s">
        <v>38</v>
      </c>
      <c r="E135" s="80"/>
      <c r="M135" s="30" t="s">
        <v>37</v>
      </c>
      <c r="N135" s="33">
        <v>0</v>
      </c>
      <c r="O135" s="36" t="s">
        <v>38</v>
      </c>
      <c r="P135" s="37">
        <f>+(R134*S134)-(T134*U134)</f>
        <v>6.5039879769591735</v>
      </c>
    </row>
    <row r="136" spans="12:33" ht="12.75">
      <c r="L136" s="42"/>
      <c r="M136" s="42"/>
      <c r="N136" s="78"/>
      <c r="O136" s="42"/>
      <c r="P136" s="42"/>
      <c r="Q136" s="42"/>
      <c r="R136" s="42"/>
      <c r="S136" s="42"/>
      <c r="T136" s="42"/>
      <c r="U136" s="42"/>
      <c r="V136" s="42"/>
      <c r="W136" s="42"/>
      <c r="X136" s="42"/>
      <c r="Y136" s="42"/>
      <c r="Z136" s="42"/>
      <c r="AA136" s="42"/>
      <c r="AB136" s="42"/>
      <c r="AC136" s="42"/>
      <c r="AD136" s="42"/>
      <c r="AE136" s="42"/>
      <c r="AF136" s="42"/>
      <c r="AG136" s="42"/>
    </row>
    <row r="137" ht="12.75">
      <c r="P137" s="74"/>
    </row>
  </sheetData>
  <mergeCells count="3">
    <mergeCell ref="C36:E36"/>
    <mergeCell ref="B3:I3"/>
    <mergeCell ref="N36:P36"/>
  </mergeCells>
  <printOptions/>
  <pageMargins left="0.45" right="0.25" top="0.38" bottom="0.51" header="0.2" footer="0.41"/>
  <pageSetup horizontalDpi="600" verticalDpi="600" orientation="landscape" scale="70" r:id="rId2"/>
  <headerFooter alignWithMargins="0">
    <oddFooter>&amp;C&amp;P</oddFooter>
  </headerFooter>
  <rowBreaks count="4" manualBreakCount="4">
    <brk id="43" max="255" man="1"/>
    <brk id="78" max="255" man="1"/>
    <brk id="106" max="255" man="1"/>
    <brk id="123" max="255" man="1"/>
  </rowBreaks>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cdroussiotis</dc:creator>
  <cp:keywords/>
  <dc:description/>
  <cp:lastModifiedBy>cdroussiotis</cp:lastModifiedBy>
  <cp:lastPrinted>2011-11-01T19:15:03Z</cp:lastPrinted>
  <dcterms:created xsi:type="dcterms:W3CDTF">2010-11-23T19:09:00Z</dcterms:created>
  <dcterms:modified xsi:type="dcterms:W3CDTF">2011-11-01T19:47:21Z</dcterms:modified>
  <cp:category/>
  <cp:version/>
  <cp:contentType/>
  <cp:contentStatus/>
</cp:coreProperties>
</file>