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Corporate Finance - MBA/"/>
    </mc:Choice>
  </mc:AlternateContent>
  <xr:revisionPtr revIDLastSave="123" documentId="8_{5B47CF93-9B80-4AF7-B17F-2F5D419BA505}" xr6:coauthVersionLast="46" xr6:coauthVersionMax="46" xr10:uidLastSave="{640DE7B0-7CA7-410A-A9AD-FC5A07D0682C}"/>
  <bookViews>
    <workbookView xWindow="101880" yWindow="150" windowWidth="23340" windowHeight="15990" activeTab="1" xr2:uid="{806FBE11-864D-43A6-A743-F563D2C951BA}"/>
  </bookViews>
  <sheets>
    <sheet name="Completed" sheetId="1" r:id="rId1"/>
    <sheet name="Tem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2" l="1"/>
  <c r="C36" i="2"/>
  <c r="C48" i="2" s="1"/>
  <c r="C29" i="2"/>
  <c r="C51" i="2" s="1"/>
  <c r="C24" i="2"/>
  <c r="C20" i="2"/>
  <c r="C9" i="2"/>
  <c r="M7" i="2"/>
  <c r="I5" i="2"/>
  <c r="I11" i="2" s="1"/>
  <c r="C10" i="2" s="1"/>
  <c r="I57" i="1"/>
  <c r="I54" i="1"/>
  <c r="I56" i="1" s="1"/>
  <c r="I53" i="1"/>
  <c r="I52" i="1"/>
  <c r="I51" i="1"/>
  <c r="I48" i="1"/>
  <c r="I47" i="1"/>
  <c r="I46" i="1"/>
  <c r="I44" i="1"/>
  <c r="I43" i="1"/>
  <c r="I42" i="1"/>
  <c r="I39" i="1"/>
  <c r="I40" i="1"/>
  <c r="I38" i="1"/>
  <c r="I36" i="1"/>
  <c r="I35" i="1"/>
  <c r="I33" i="1"/>
  <c r="I34" i="1"/>
  <c r="I32" i="1"/>
  <c r="I29" i="1"/>
  <c r="I28" i="1"/>
  <c r="I27" i="1"/>
  <c r="I26" i="1"/>
  <c r="I24" i="1"/>
  <c r="I23" i="1"/>
  <c r="I22" i="1"/>
  <c r="I20" i="1"/>
  <c r="I19" i="1"/>
  <c r="I18" i="1"/>
  <c r="I17" i="1"/>
  <c r="I16" i="1"/>
  <c r="F27" i="1"/>
  <c r="F26" i="1"/>
  <c r="F42" i="1"/>
  <c r="F35" i="1"/>
  <c r="F16" i="1"/>
  <c r="F53" i="1"/>
  <c r="F52" i="1"/>
  <c r="F51" i="1"/>
  <c r="F56" i="1"/>
  <c r="G56" i="1"/>
  <c r="G51" i="1"/>
  <c r="G43" i="1"/>
  <c r="G40" i="1"/>
  <c r="G39" i="1"/>
  <c r="G38" i="1"/>
  <c r="M7" i="1"/>
  <c r="I5" i="1" s="1"/>
  <c r="C36" i="1"/>
  <c r="C44" i="1"/>
  <c r="C24" i="1"/>
  <c r="C20" i="1"/>
  <c r="C9" i="1"/>
  <c r="C11" i="2" l="1"/>
  <c r="C54" i="2"/>
  <c r="C56" i="2" s="1"/>
  <c r="I11" i="1"/>
  <c r="C10" i="1" s="1"/>
  <c r="C48" i="1"/>
  <c r="C29" i="1"/>
  <c r="D5" i="2" l="1"/>
  <c r="D9" i="2"/>
  <c r="D11" i="2"/>
  <c r="D7" i="2"/>
  <c r="D6" i="2"/>
  <c r="D8" i="2"/>
  <c r="D10" i="2"/>
  <c r="C11" i="1"/>
  <c r="D10" i="1" s="1"/>
  <c r="C51" i="1"/>
  <c r="C54" i="1" s="1"/>
  <c r="C56" i="1" s="1"/>
  <c r="D6" i="1" l="1"/>
  <c r="D9" i="1"/>
  <c r="D7" i="1"/>
  <c r="D11" i="1"/>
  <c r="D8" i="1"/>
  <c r="D5" i="1"/>
</calcChain>
</file>

<file path=xl/sharedStrings.xml><?xml version="1.0" encoding="utf-8"?>
<sst xmlns="http://schemas.openxmlformats.org/spreadsheetml/2006/main" count="132" uniqueCount="61">
  <si>
    <t>Sources
($000s)</t>
  </si>
  <si>
    <t>Amount</t>
  </si>
  <si>
    <t>Revolver</t>
  </si>
  <si>
    <t>Stock Purchase</t>
  </si>
  <si>
    <t>Term Loan A</t>
  </si>
  <si>
    <t>Refinance Existing Debt</t>
  </si>
  <si>
    <t>Term Loan B</t>
  </si>
  <si>
    <t>Transaction Fees &amp; Expenses</t>
  </si>
  <si>
    <t>Senior Secured Notes</t>
  </si>
  <si>
    <t xml:space="preserve">    Total Debt</t>
  </si>
  <si>
    <t>Equity</t>
  </si>
  <si>
    <t>Total Sources</t>
  </si>
  <si>
    <t>Total Uses</t>
  </si>
  <si>
    <t>Debit</t>
  </si>
  <si>
    <t>Credit</t>
  </si>
  <si>
    <t>Cash</t>
  </si>
  <si>
    <t>Accounts Receivable</t>
  </si>
  <si>
    <t>Inventory</t>
  </si>
  <si>
    <t>Other Current Assets</t>
  </si>
  <si>
    <t xml:space="preserve">   Total Current Assets</t>
  </si>
  <si>
    <t>Gross Fixed Assets</t>
  </si>
  <si>
    <t>(Accum. Depreciation)</t>
  </si>
  <si>
    <t xml:space="preserve">    Total Fixed Assets</t>
  </si>
  <si>
    <t>Capitalized Exp.</t>
  </si>
  <si>
    <t>Purchase Goodwill</t>
  </si>
  <si>
    <t>Other Investm's &amp; Assets</t>
  </si>
  <si>
    <t>Total Assets</t>
  </si>
  <si>
    <t>LIABILITIES &amp; SHAREHOLDER EQUITY</t>
  </si>
  <si>
    <t>Accounts Payable</t>
  </si>
  <si>
    <t>Acccrued Expenses</t>
  </si>
  <si>
    <t>Other Current Liabilities</t>
  </si>
  <si>
    <t xml:space="preserve">   Total Current Liabilities </t>
  </si>
  <si>
    <t>New Term Loan</t>
  </si>
  <si>
    <t xml:space="preserve">  Total Debt</t>
  </si>
  <si>
    <t>Deferred Taxes</t>
  </si>
  <si>
    <t>Other Liabilities</t>
  </si>
  <si>
    <t>Total Liabilities</t>
  </si>
  <si>
    <t>OWNER'S EQUITY</t>
  </si>
  <si>
    <t xml:space="preserve">   Common Stock</t>
  </si>
  <si>
    <t xml:space="preserve">   Add'l Paid-in-Capital</t>
  </si>
  <si>
    <t xml:space="preserve">   Retained Earnings</t>
  </si>
  <si>
    <t>Total Equity</t>
  </si>
  <si>
    <t>Total Liabilities &amp; Equity</t>
  </si>
  <si>
    <t>PRE-
TRANSACTION</t>
  </si>
  <si>
    <t>TRANSACTION 
ADJUST.</t>
  </si>
  <si>
    <t>POST 
TRANSACTION (PROFORMA B/S)</t>
  </si>
  <si>
    <t>Current Portion of Long Term Debt</t>
  </si>
  <si>
    <t>Cash on Hand</t>
  </si>
  <si>
    <t xml:space="preserve">Exisiting Debt </t>
  </si>
  <si>
    <t>Transaction Sources &amp; Uses</t>
  </si>
  <si>
    <t>Stock Information</t>
  </si>
  <si>
    <t>Current Stock Price</t>
  </si>
  <si>
    <t>Premium</t>
  </si>
  <si>
    <t>Acquisition Price</t>
  </si>
  <si>
    <t>Share Outstanding</t>
  </si>
  <si>
    <t>Uses
($000s)</t>
  </si>
  <si>
    <t>(000's)</t>
  </si>
  <si>
    <t>% Cap</t>
  </si>
  <si>
    <t>Prof Assets = Pre- Tran Assets + Debit - Credit</t>
  </si>
  <si>
    <t>Prof Liab = Pre Trans Liab - Debt + Credit</t>
  </si>
  <si>
    <t>Proforma Equity = Pre-transa - Debt +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</si>
</sst>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4" fontId="4" fillId="0" borderId="0" xfId="1" applyNumberFormat="1" applyFont="1"/>
    <xf numFmtId="0" fontId="4" fillId="0" borderId="0" xfId="0" applyFont="1"/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4" fontId="4" fillId="0" borderId="0" xfId="1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/>
    <xf numFmtId="164" fontId="7" fillId="0" borderId="0" xfId="1" applyNumberFormat="1" applyFont="1" applyBorder="1"/>
    <xf numFmtId="0" fontId="5" fillId="0" borderId="0" xfId="0" applyFont="1" applyBorder="1" applyAlignment="1">
      <alignment horizontal="centerContinuous"/>
    </xf>
    <xf numFmtId="164" fontId="0" fillId="0" borderId="0" xfId="1" applyNumberFormat="1" applyFont="1" applyBorder="1"/>
    <xf numFmtId="164" fontId="4" fillId="0" borderId="0" xfId="1" applyNumberFormat="1" applyFont="1" applyBorder="1"/>
    <xf numFmtId="0" fontId="5" fillId="0" borderId="0" xfId="0" applyFont="1" applyBorder="1"/>
    <xf numFmtId="0" fontId="4" fillId="0" borderId="0" xfId="0" applyFont="1" applyBorder="1"/>
    <xf numFmtId="164" fontId="0" fillId="0" borderId="1" xfId="1" applyNumberFormat="1" applyFont="1" applyBorder="1"/>
    <xf numFmtId="164" fontId="4" fillId="0" borderId="1" xfId="1" applyNumberFormat="1" applyFont="1" applyBorder="1"/>
    <xf numFmtId="0" fontId="0" fillId="0" borderId="0" xfId="0" applyFill="1" applyBorder="1"/>
    <xf numFmtId="0" fontId="6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4" fillId="0" borderId="4" xfId="1" applyNumberFormat="1" applyFont="1" applyBorder="1"/>
    <xf numFmtId="164" fontId="0" fillId="0" borderId="4" xfId="1" applyNumberFormat="1" applyFont="1" applyBorder="1"/>
    <xf numFmtId="44" fontId="0" fillId="0" borderId="0" xfId="2" applyFont="1"/>
    <xf numFmtId="0" fontId="0" fillId="0" borderId="0" xfId="0" quotePrefix="1"/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43" fontId="4" fillId="0" borderId="0" xfId="0" applyNumberFormat="1" applyFont="1"/>
    <xf numFmtId="10" fontId="4" fillId="0" borderId="0" xfId="3" applyNumberFormat="1" applyFont="1" applyAlignment="1">
      <alignment horizontal="left"/>
    </xf>
    <xf numFmtId="10" fontId="4" fillId="0" borderId="0" xfId="3" applyNumberFormat="1" applyFont="1" applyBorder="1" applyAlignment="1">
      <alignment horizontal="left"/>
    </xf>
    <xf numFmtId="166" fontId="4" fillId="0" borderId="0" xfId="3" applyNumberFormat="1" applyFont="1" applyAlignment="1">
      <alignment horizontal="right"/>
    </xf>
    <xf numFmtId="166" fontId="4" fillId="0" borderId="3" xfId="3" applyNumberFormat="1" applyFont="1" applyBorder="1" applyAlignment="1">
      <alignment horizontal="right"/>
    </xf>
    <xf numFmtId="166" fontId="4" fillId="0" borderId="1" xfId="3" applyNumberFormat="1" applyFont="1" applyBorder="1" applyAlignment="1">
      <alignment horizontal="right"/>
    </xf>
    <xf numFmtId="44" fontId="7" fillId="0" borderId="0" xfId="2" applyFont="1" applyBorder="1"/>
    <xf numFmtId="166" fontId="7" fillId="0" borderId="0" xfId="3" applyNumberFormat="1" applyFont="1" applyBorder="1"/>
    <xf numFmtId="164" fontId="0" fillId="0" borderId="0" xfId="0" applyNumberForma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B61F3-07B8-4F18-8A8A-6B31354BCB50}">
  <dimension ref="B2:N57"/>
  <sheetViews>
    <sheetView topLeftCell="A4" workbookViewId="0">
      <pane xSplit="2" ySplit="12" topLeftCell="C16" activePane="bottomRight" state="frozen"/>
      <selection activeCell="A4" sqref="A4"/>
      <selection pane="topRight" activeCell="C4" sqref="C4"/>
      <selection pane="bottomLeft" activeCell="A16" sqref="A16"/>
      <selection pane="bottomRight" activeCell="A4" sqref="A1:XFD1048576"/>
    </sheetView>
  </sheetViews>
  <sheetFormatPr defaultRowHeight="14.35" x14ac:dyDescent="0.5"/>
  <cols>
    <col min="2" max="2" width="29.46875" customWidth="1"/>
    <col min="3" max="3" width="13.87890625" customWidth="1"/>
    <col min="5" max="5" width="3.3515625" customWidth="1"/>
    <col min="6" max="7" width="10.1171875" customWidth="1"/>
    <col min="8" max="8" width="7.5859375" customWidth="1"/>
    <col min="9" max="9" width="13.46875" customWidth="1"/>
    <col min="13" max="13" width="9.87890625" bestFit="1" customWidth="1"/>
  </cols>
  <sheetData>
    <row r="2" spans="2:14" ht="17.7" x14ac:dyDescent="0.55000000000000004">
      <c r="B2" s="1" t="s">
        <v>49</v>
      </c>
      <c r="C2" s="2"/>
      <c r="D2" s="3"/>
      <c r="E2" s="3"/>
      <c r="F2" s="2"/>
      <c r="G2" s="2"/>
      <c r="H2" s="2"/>
      <c r="I2" s="3"/>
      <c r="J2" s="3"/>
      <c r="K2" s="3"/>
    </row>
    <row r="3" spans="2:14" x14ac:dyDescent="0.5">
      <c r="B3" s="2"/>
      <c r="C3" s="2"/>
      <c r="D3" s="3"/>
      <c r="E3" s="3"/>
      <c r="F3" s="2"/>
      <c r="G3" s="2"/>
      <c r="H3" s="2"/>
      <c r="I3" s="3"/>
      <c r="J3" s="3"/>
      <c r="K3" s="3"/>
    </row>
    <row r="4" spans="2:14" ht="25.35" x14ac:dyDescent="0.5">
      <c r="B4" s="31" t="s">
        <v>0</v>
      </c>
      <c r="C4" s="4" t="s">
        <v>1</v>
      </c>
      <c r="D4" s="4" t="s">
        <v>57</v>
      </c>
      <c r="E4" s="32"/>
      <c r="F4" s="31" t="s">
        <v>55</v>
      </c>
      <c r="G4" s="31"/>
      <c r="H4" s="31"/>
      <c r="I4" s="4" t="s">
        <v>1</v>
      </c>
      <c r="J4" s="32"/>
      <c r="K4" s="33" t="s">
        <v>50</v>
      </c>
      <c r="L4" s="34"/>
      <c r="M4" s="34"/>
      <c r="N4" s="34"/>
    </row>
    <row r="5" spans="2:14" x14ac:dyDescent="0.5">
      <c r="B5" t="s">
        <v>2</v>
      </c>
      <c r="C5" s="16">
        <v>20000</v>
      </c>
      <c r="D5" s="38">
        <f>+C5/$C$11</f>
        <v>6.0790273556231003E-3</v>
      </c>
      <c r="E5" s="36"/>
      <c r="F5" s="5" t="s">
        <v>3</v>
      </c>
      <c r="G5" s="2"/>
      <c r="H5" s="2"/>
      <c r="I5" s="2">
        <f>+M7*M8</f>
        <v>2500000</v>
      </c>
      <c r="J5" s="3"/>
      <c r="K5" s="3" t="s">
        <v>51</v>
      </c>
      <c r="M5" s="41">
        <v>20</v>
      </c>
    </row>
    <row r="6" spans="2:14" x14ac:dyDescent="0.5">
      <c r="B6" t="s">
        <v>4</v>
      </c>
      <c r="C6" s="16">
        <v>450000</v>
      </c>
      <c r="D6" s="38">
        <f t="shared" ref="D6:D11" si="0">+C6/$C$11</f>
        <v>0.13677811550151975</v>
      </c>
      <c r="E6" s="36"/>
      <c r="F6" t="s">
        <v>47</v>
      </c>
      <c r="I6" s="16">
        <v>10000</v>
      </c>
      <c r="J6" s="3"/>
      <c r="K6" s="3" t="s">
        <v>52</v>
      </c>
      <c r="M6" s="42">
        <v>0.25</v>
      </c>
    </row>
    <row r="7" spans="2:14" x14ac:dyDescent="0.5">
      <c r="B7" t="s">
        <v>6</v>
      </c>
      <c r="C7" s="16">
        <v>550000</v>
      </c>
      <c r="D7" s="38">
        <f t="shared" si="0"/>
        <v>0.16717325227963525</v>
      </c>
      <c r="E7" s="36"/>
      <c r="F7" s="6" t="s">
        <v>5</v>
      </c>
      <c r="G7" s="2"/>
      <c r="H7" s="2"/>
      <c r="I7" s="16">
        <v>650000</v>
      </c>
      <c r="J7" s="3"/>
      <c r="K7" s="3" t="s">
        <v>53</v>
      </c>
      <c r="M7" s="29">
        <f>+M5*(1+M6)</f>
        <v>25</v>
      </c>
    </row>
    <row r="8" spans="2:14" x14ac:dyDescent="0.5">
      <c r="B8" t="s">
        <v>8</v>
      </c>
      <c r="C8" s="16">
        <v>300000</v>
      </c>
      <c r="D8" s="39">
        <f t="shared" si="0"/>
        <v>9.1185410334346503E-2</v>
      </c>
      <c r="E8" s="37"/>
      <c r="F8" s="6" t="s">
        <v>7</v>
      </c>
      <c r="G8" s="2"/>
      <c r="H8" s="2"/>
      <c r="I8" s="16">
        <v>130000</v>
      </c>
      <c r="J8" s="35"/>
      <c r="K8" s="3" t="s">
        <v>54</v>
      </c>
      <c r="M8" s="16">
        <v>100000</v>
      </c>
      <c r="N8" s="30" t="s">
        <v>56</v>
      </c>
    </row>
    <row r="9" spans="2:14" x14ac:dyDescent="0.5">
      <c r="B9" t="s">
        <v>9</v>
      </c>
      <c r="C9" s="27">
        <f>SUM(C5:C8)</f>
        <v>1320000</v>
      </c>
      <c r="D9" s="38">
        <f t="shared" si="0"/>
        <v>0.40121580547112462</v>
      </c>
      <c r="E9" s="36"/>
      <c r="F9" s="7"/>
      <c r="G9" s="2"/>
      <c r="H9" s="2"/>
      <c r="I9" s="2"/>
      <c r="J9" s="3"/>
      <c r="K9" s="3"/>
    </row>
    <row r="10" spans="2:14" x14ac:dyDescent="0.5">
      <c r="B10" t="s">
        <v>10</v>
      </c>
      <c r="C10" s="2">
        <f>+I11-C9</f>
        <v>1970000</v>
      </c>
      <c r="D10" s="39">
        <f t="shared" si="0"/>
        <v>0.59878419452887544</v>
      </c>
      <c r="E10" s="36"/>
      <c r="F10" s="7"/>
      <c r="G10" s="2"/>
      <c r="H10" s="2"/>
      <c r="I10" s="2"/>
      <c r="J10" s="2"/>
      <c r="K10" s="2"/>
    </row>
    <row r="11" spans="2:14" ht="14.7" thickBot="1" x14ac:dyDescent="0.55000000000000004">
      <c r="B11" s="8" t="s">
        <v>11</v>
      </c>
      <c r="C11" s="23">
        <f>+C10+C9</f>
        <v>3290000</v>
      </c>
      <c r="D11" s="40">
        <f t="shared" si="0"/>
        <v>1</v>
      </c>
      <c r="E11" s="36"/>
      <c r="F11" s="9" t="s">
        <v>12</v>
      </c>
      <c r="G11" s="2"/>
      <c r="H11" s="2"/>
      <c r="I11" s="23">
        <f>SUM(I5:I10)</f>
        <v>3290000</v>
      </c>
      <c r="J11" s="2"/>
      <c r="K11" s="2"/>
    </row>
    <row r="12" spans="2:14" ht="14.7" thickTop="1" x14ac:dyDescent="0.5">
      <c r="B12" s="2"/>
      <c r="C12" s="2"/>
      <c r="D12" s="3"/>
      <c r="E12" s="3"/>
      <c r="F12" s="2"/>
      <c r="G12" s="2"/>
      <c r="H12" s="2"/>
      <c r="I12" s="3"/>
      <c r="J12" s="3"/>
      <c r="K12" s="2"/>
    </row>
    <row r="13" spans="2:14" x14ac:dyDescent="0.5">
      <c r="B13" s="2"/>
      <c r="C13" s="2"/>
      <c r="D13" s="3"/>
      <c r="E13" s="3"/>
      <c r="F13" s="2"/>
      <c r="G13" s="2"/>
      <c r="H13" s="2"/>
      <c r="I13" s="3"/>
      <c r="J13" s="3"/>
      <c r="K13" s="2"/>
    </row>
    <row r="14" spans="2:14" ht="58.7" customHeight="1" thickBot="1" x14ac:dyDescent="0.55000000000000004">
      <c r="C14" s="12" t="s">
        <v>43</v>
      </c>
      <c r="D14" s="11"/>
      <c r="E14" s="11"/>
      <c r="F14" s="13" t="s">
        <v>44</v>
      </c>
      <c r="G14" s="14"/>
      <c r="H14" s="10"/>
      <c r="I14" s="12" t="s">
        <v>45</v>
      </c>
      <c r="K14" s="2"/>
    </row>
    <row r="15" spans="2:14" ht="14.7" thickBot="1" x14ac:dyDescent="0.55000000000000004">
      <c r="C15" s="25">
        <v>2020</v>
      </c>
      <c r="D15" s="11"/>
      <c r="E15" s="11"/>
      <c r="F15" s="26" t="s">
        <v>13</v>
      </c>
      <c r="G15" s="26" t="s">
        <v>14</v>
      </c>
      <c r="H15" s="10"/>
      <c r="I15" s="25">
        <v>2020</v>
      </c>
      <c r="K15" s="2"/>
    </row>
    <row r="16" spans="2:14" ht="17" customHeight="1" x14ac:dyDescent="0.5">
      <c r="B16" s="15" t="s">
        <v>15</v>
      </c>
      <c r="C16" s="16">
        <v>80000</v>
      </c>
      <c r="D16" s="17"/>
      <c r="E16" s="17"/>
      <c r="F16" s="18">
        <f>+I6</f>
        <v>10000</v>
      </c>
      <c r="G16" s="18"/>
      <c r="H16" s="15"/>
      <c r="I16" s="18">
        <f>C16+F16-G16</f>
        <v>90000</v>
      </c>
      <c r="J16" s="15"/>
      <c r="K16" s="2" t="s">
        <v>58</v>
      </c>
    </row>
    <row r="17" spans="2:11" ht="17" customHeight="1" x14ac:dyDescent="0.5">
      <c r="B17" s="15" t="s">
        <v>16</v>
      </c>
      <c r="C17" s="16">
        <v>110000</v>
      </c>
      <c r="D17" s="15"/>
      <c r="E17" s="15"/>
      <c r="F17" s="18"/>
      <c r="G17" s="18"/>
      <c r="H17" s="15"/>
      <c r="I17" s="18">
        <f>+C17+F17-G17</f>
        <v>110000</v>
      </c>
      <c r="J17" s="15"/>
      <c r="K17" s="2"/>
    </row>
    <row r="18" spans="2:11" ht="17" customHeight="1" x14ac:dyDescent="0.5">
      <c r="B18" s="15" t="s">
        <v>17</v>
      </c>
      <c r="C18" s="16">
        <v>45000</v>
      </c>
      <c r="D18" s="15"/>
      <c r="E18" s="15"/>
      <c r="F18" s="18"/>
      <c r="G18" s="18"/>
      <c r="H18" s="15"/>
      <c r="I18" s="18">
        <f>+C18+F18-G18</f>
        <v>45000</v>
      </c>
      <c r="J18" s="15"/>
      <c r="K18" s="2"/>
    </row>
    <row r="19" spans="2:11" ht="17" customHeight="1" x14ac:dyDescent="0.5">
      <c r="B19" s="15" t="s">
        <v>18</v>
      </c>
      <c r="C19" s="16">
        <v>15000</v>
      </c>
      <c r="D19" s="15"/>
      <c r="E19" s="15"/>
      <c r="F19" s="18"/>
      <c r="G19" s="18"/>
      <c r="H19" s="15"/>
      <c r="I19" s="18">
        <f>+C19+F19-G19</f>
        <v>15000</v>
      </c>
      <c r="J19" s="15"/>
      <c r="K19" s="2"/>
    </row>
    <row r="20" spans="2:11" ht="17" customHeight="1" x14ac:dyDescent="0.5">
      <c r="B20" s="15" t="s">
        <v>19</v>
      </c>
      <c r="C20" s="28">
        <f>SUM(C16:C19)</f>
        <v>250000</v>
      </c>
      <c r="D20" s="15"/>
      <c r="E20" s="15"/>
      <c r="F20" s="18"/>
      <c r="G20" s="18"/>
      <c r="H20" s="15"/>
      <c r="I20" s="28">
        <f>SUM(I16:I19)</f>
        <v>260000</v>
      </c>
      <c r="J20" s="15"/>
      <c r="K20" s="2"/>
    </row>
    <row r="21" spans="2:11" ht="17" customHeight="1" x14ac:dyDescent="0.5">
      <c r="B21" s="15"/>
      <c r="C21" s="18"/>
      <c r="D21" s="15"/>
      <c r="E21" s="15"/>
      <c r="F21" s="18"/>
      <c r="G21" s="18"/>
      <c r="H21" s="15"/>
      <c r="I21" s="18"/>
      <c r="J21" s="15"/>
      <c r="K21" s="2"/>
    </row>
    <row r="22" spans="2:11" ht="17" customHeight="1" x14ac:dyDescent="0.5">
      <c r="B22" s="15" t="s">
        <v>20</v>
      </c>
      <c r="C22" s="16">
        <v>2300000</v>
      </c>
      <c r="D22" s="15"/>
      <c r="E22" s="15"/>
      <c r="F22" s="18"/>
      <c r="G22" s="18"/>
      <c r="H22" s="15"/>
      <c r="I22" s="18">
        <f t="shared" ref="I22:I23" si="1">+C22+F22-G22</f>
        <v>2300000</v>
      </c>
      <c r="J22" s="15"/>
      <c r="K22" s="2"/>
    </row>
    <row r="23" spans="2:11" ht="17" customHeight="1" x14ac:dyDescent="0.5">
      <c r="B23" s="15" t="s">
        <v>21</v>
      </c>
      <c r="C23" s="16">
        <v>-200000</v>
      </c>
      <c r="D23" s="15"/>
      <c r="E23" s="15"/>
      <c r="F23" s="18"/>
      <c r="G23" s="18"/>
      <c r="H23" s="15"/>
      <c r="I23" s="18">
        <f t="shared" si="1"/>
        <v>-200000</v>
      </c>
      <c r="J23" s="15"/>
      <c r="K23" s="2"/>
    </row>
    <row r="24" spans="2:11" ht="17" customHeight="1" x14ac:dyDescent="0.5">
      <c r="B24" s="15" t="s">
        <v>22</v>
      </c>
      <c r="C24" s="27">
        <f t="shared" ref="C24" si="2">SUM(C22:C23)</f>
        <v>2100000</v>
      </c>
      <c r="D24" s="15"/>
      <c r="E24" s="15"/>
      <c r="F24" s="18"/>
      <c r="G24" s="18"/>
      <c r="H24" s="15"/>
      <c r="I24" s="27">
        <f t="shared" ref="I24" si="3">SUM(I22:I23)</f>
        <v>2100000</v>
      </c>
      <c r="J24" s="15"/>
      <c r="K24" s="2"/>
    </row>
    <row r="25" spans="2:11" ht="17" customHeight="1" x14ac:dyDescent="0.5">
      <c r="B25" s="15"/>
      <c r="C25" s="18"/>
      <c r="D25" s="15"/>
      <c r="E25" s="15"/>
      <c r="F25" s="18"/>
      <c r="G25" s="18"/>
      <c r="H25" s="15"/>
      <c r="I25" s="18"/>
      <c r="J25" s="15"/>
      <c r="K25" s="2"/>
    </row>
    <row r="26" spans="2:11" ht="17" customHeight="1" x14ac:dyDescent="0.5">
      <c r="B26" s="15" t="s">
        <v>23</v>
      </c>
      <c r="C26" s="18"/>
      <c r="D26" s="15"/>
      <c r="E26" s="15"/>
      <c r="F26" s="18">
        <f>I8</f>
        <v>130000</v>
      </c>
      <c r="G26" s="18"/>
      <c r="H26" s="15"/>
      <c r="I26" s="18">
        <f>+C26+F26-G26</f>
        <v>130000</v>
      </c>
      <c r="J26" s="15"/>
      <c r="K26" s="2"/>
    </row>
    <row r="27" spans="2:11" ht="17" customHeight="1" x14ac:dyDescent="0.5">
      <c r="B27" s="15" t="s">
        <v>24</v>
      </c>
      <c r="C27" s="16"/>
      <c r="D27" s="15"/>
      <c r="E27" s="15"/>
      <c r="F27" s="18">
        <f>I5-C54</f>
        <v>820000</v>
      </c>
      <c r="G27" s="18"/>
      <c r="H27" s="15"/>
      <c r="I27" s="18">
        <f>+C27+F27-G27</f>
        <v>820000</v>
      </c>
      <c r="J27" s="15"/>
      <c r="K27" s="2"/>
    </row>
    <row r="28" spans="2:11" ht="17" customHeight="1" x14ac:dyDescent="0.5">
      <c r="B28" s="15" t="s">
        <v>25</v>
      </c>
      <c r="C28" s="16">
        <v>150000</v>
      </c>
      <c r="D28" s="15"/>
      <c r="E28" s="15"/>
      <c r="F28" s="18"/>
      <c r="G28" s="18"/>
      <c r="H28" s="15"/>
      <c r="I28" s="18">
        <f>+C28+F28-G28</f>
        <v>150000</v>
      </c>
      <c r="J28" s="15"/>
      <c r="K28" s="2"/>
    </row>
    <row r="29" spans="2:11" ht="17" customHeight="1" thickBot="1" x14ac:dyDescent="0.55000000000000004">
      <c r="B29" s="20" t="s">
        <v>26</v>
      </c>
      <c r="C29" s="22">
        <f>+C20+SUM(C24:C28)</f>
        <v>2500000</v>
      </c>
      <c r="D29" s="15"/>
      <c r="E29" s="15"/>
      <c r="F29" s="18"/>
      <c r="G29" s="18"/>
      <c r="H29" s="15"/>
      <c r="I29" s="22">
        <f>+I20+SUM(I24:I28)</f>
        <v>3460000</v>
      </c>
      <c r="J29" s="15"/>
      <c r="K29" s="2"/>
    </row>
    <row r="30" spans="2:11" ht="17" customHeight="1" thickTop="1" x14ac:dyDescent="0.5">
      <c r="B30" s="15"/>
      <c r="C30" s="18"/>
      <c r="D30" s="15"/>
      <c r="E30" s="15"/>
      <c r="F30" s="18"/>
      <c r="G30" s="18"/>
      <c r="H30" s="15"/>
      <c r="I30" s="18"/>
      <c r="J30" s="15"/>
      <c r="K30" s="2"/>
    </row>
    <row r="31" spans="2:11" ht="17" customHeight="1" x14ac:dyDescent="0.5">
      <c r="B31" s="20" t="s">
        <v>27</v>
      </c>
      <c r="C31" s="18"/>
      <c r="D31" s="15"/>
      <c r="E31" s="15"/>
      <c r="F31" s="18"/>
      <c r="G31" s="18"/>
      <c r="H31" s="15"/>
      <c r="I31" s="18"/>
      <c r="J31" s="15"/>
      <c r="K31" s="2"/>
    </row>
    <row r="32" spans="2:11" ht="17" customHeight="1" x14ac:dyDescent="0.5">
      <c r="B32" s="15" t="s">
        <v>28</v>
      </c>
      <c r="C32" s="16">
        <v>80000</v>
      </c>
      <c r="D32" s="15"/>
      <c r="E32" s="15"/>
      <c r="F32" s="18"/>
      <c r="G32" s="18"/>
      <c r="H32" s="15"/>
      <c r="I32" s="18">
        <f>C32-F32+G32</f>
        <v>80000</v>
      </c>
      <c r="J32" s="15"/>
      <c r="K32" s="2" t="s">
        <v>59</v>
      </c>
    </row>
    <row r="33" spans="2:11" ht="17" customHeight="1" x14ac:dyDescent="0.5">
      <c r="B33" s="15" t="s">
        <v>29</v>
      </c>
      <c r="C33" s="16">
        <v>40000</v>
      </c>
      <c r="D33" s="15"/>
      <c r="E33" s="15"/>
      <c r="F33" s="18"/>
      <c r="G33" s="18"/>
      <c r="H33" s="15"/>
      <c r="I33" s="18">
        <f t="shared" ref="I33:I34" si="4">C33-F33+G33</f>
        <v>40000</v>
      </c>
      <c r="J33" s="15"/>
      <c r="K33" s="2"/>
    </row>
    <row r="34" spans="2:11" ht="17" customHeight="1" x14ac:dyDescent="0.5">
      <c r="B34" s="15" t="s">
        <v>30</v>
      </c>
      <c r="C34" s="16">
        <v>20000</v>
      </c>
      <c r="D34" s="15"/>
      <c r="E34" s="15"/>
      <c r="F34" s="18"/>
      <c r="G34" s="18"/>
      <c r="H34" s="15"/>
      <c r="I34" s="18">
        <f t="shared" si="4"/>
        <v>20000</v>
      </c>
      <c r="J34" s="15"/>
      <c r="K34" s="2"/>
    </row>
    <row r="35" spans="2:11" ht="17" customHeight="1" x14ac:dyDescent="0.5">
      <c r="B35" s="24" t="s">
        <v>46</v>
      </c>
      <c r="C35" s="16">
        <v>50000</v>
      </c>
      <c r="D35" s="15"/>
      <c r="E35" s="15"/>
      <c r="F35" s="18">
        <f>C35</f>
        <v>50000</v>
      </c>
      <c r="G35" s="18"/>
      <c r="H35" s="15"/>
      <c r="I35" s="18">
        <f>C35-F35+G35</f>
        <v>0</v>
      </c>
      <c r="J35" s="15"/>
      <c r="K35" s="2"/>
    </row>
    <row r="36" spans="2:11" ht="17" customHeight="1" x14ac:dyDescent="0.5">
      <c r="B36" s="15" t="s">
        <v>31</v>
      </c>
      <c r="C36" s="28">
        <f>SUM(C32:C35)</f>
        <v>190000</v>
      </c>
      <c r="D36" s="15"/>
      <c r="E36" s="15"/>
      <c r="F36" s="18"/>
      <c r="G36" s="18"/>
      <c r="H36" s="15"/>
      <c r="I36" s="28">
        <f>SUM(I32:I35)</f>
        <v>140000</v>
      </c>
      <c r="J36" s="15"/>
      <c r="K36" s="2"/>
    </row>
    <row r="37" spans="2:11" ht="17" customHeight="1" x14ac:dyDescent="0.5">
      <c r="B37" s="15"/>
      <c r="C37" s="18"/>
      <c r="D37" s="15"/>
      <c r="E37" s="15"/>
      <c r="F37" s="18"/>
      <c r="G37" s="18"/>
      <c r="H37" s="15"/>
      <c r="I37" s="18"/>
      <c r="J37" s="15"/>
      <c r="K37" s="2"/>
    </row>
    <row r="38" spans="2:11" ht="17" customHeight="1" x14ac:dyDescent="0.5">
      <c r="B38" s="15" t="s">
        <v>2</v>
      </c>
      <c r="C38" s="16"/>
      <c r="D38" s="15"/>
      <c r="E38" s="15"/>
      <c r="F38" s="18"/>
      <c r="G38" s="18">
        <f>C5</f>
        <v>20000</v>
      </c>
      <c r="H38" s="15"/>
      <c r="I38" s="18">
        <f>+C38-F38+G38</f>
        <v>20000</v>
      </c>
      <c r="J38" s="15"/>
      <c r="K38" s="2"/>
    </row>
    <row r="39" spans="2:11" ht="17" customHeight="1" x14ac:dyDescent="0.5">
      <c r="B39" s="15" t="s">
        <v>4</v>
      </c>
      <c r="C39" s="16"/>
      <c r="D39" s="15"/>
      <c r="E39" s="15"/>
      <c r="F39" s="18"/>
      <c r="G39" s="18">
        <f>C6</f>
        <v>450000</v>
      </c>
      <c r="H39" s="15"/>
      <c r="I39" s="18">
        <f t="shared" ref="I39:I40" si="5">+C39-F39+G39</f>
        <v>450000</v>
      </c>
      <c r="J39" s="15"/>
      <c r="K39" s="2"/>
    </row>
    <row r="40" spans="2:11" ht="17" customHeight="1" x14ac:dyDescent="0.5">
      <c r="B40" s="15" t="s">
        <v>6</v>
      </c>
      <c r="C40" s="16"/>
      <c r="D40" s="15"/>
      <c r="E40" s="15"/>
      <c r="F40" s="18"/>
      <c r="G40" s="18">
        <f>C7</f>
        <v>550000</v>
      </c>
      <c r="H40" s="15"/>
      <c r="I40" s="18">
        <f t="shared" si="5"/>
        <v>550000</v>
      </c>
      <c r="J40" s="15"/>
      <c r="K40" s="2"/>
    </row>
    <row r="41" spans="2:11" ht="17" customHeight="1" x14ac:dyDescent="0.5">
      <c r="B41" s="15" t="s">
        <v>32</v>
      </c>
      <c r="C41" s="16"/>
      <c r="D41" s="15"/>
      <c r="E41" s="15"/>
      <c r="F41" s="18"/>
      <c r="G41" s="18"/>
      <c r="H41" s="15"/>
      <c r="I41" s="18"/>
      <c r="J41" s="15"/>
      <c r="K41" s="2"/>
    </row>
    <row r="42" spans="2:11" ht="17" customHeight="1" x14ac:dyDescent="0.5">
      <c r="B42" s="15" t="s">
        <v>48</v>
      </c>
      <c r="C42" s="16">
        <v>600000</v>
      </c>
      <c r="D42" s="15"/>
      <c r="E42" s="15"/>
      <c r="F42" s="18">
        <f>C42</f>
        <v>600000</v>
      </c>
      <c r="G42" s="18"/>
      <c r="H42" s="15"/>
      <c r="I42" s="18">
        <f>+C42-F42+G42</f>
        <v>0</v>
      </c>
      <c r="J42" s="15"/>
      <c r="K42" s="2"/>
    </row>
    <row r="43" spans="2:11" ht="17" customHeight="1" x14ac:dyDescent="0.5">
      <c r="B43" s="15" t="s">
        <v>8</v>
      </c>
      <c r="C43" s="16"/>
      <c r="D43" s="15"/>
      <c r="E43" s="15"/>
      <c r="F43" s="18"/>
      <c r="G43" s="18">
        <f>C8</f>
        <v>300000</v>
      </c>
      <c r="H43" s="15"/>
      <c r="I43" s="18">
        <f>+C43-F43+G43</f>
        <v>300000</v>
      </c>
      <c r="J43" s="15"/>
      <c r="K43" s="2"/>
    </row>
    <row r="44" spans="2:11" ht="17" customHeight="1" x14ac:dyDescent="0.5">
      <c r="B44" s="15" t="s">
        <v>33</v>
      </c>
      <c r="C44" s="27">
        <f>SUM(C38:C43)</f>
        <v>600000</v>
      </c>
      <c r="D44" s="15"/>
      <c r="E44" s="15"/>
      <c r="F44" s="18"/>
      <c r="G44" s="18"/>
      <c r="H44" s="15"/>
      <c r="I44" s="27">
        <f>SUM(I38:I43)</f>
        <v>1320000</v>
      </c>
      <c r="J44" s="15"/>
      <c r="K44" s="2"/>
    </row>
    <row r="45" spans="2:11" ht="17" customHeight="1" x14ac:dyDescent="0.5">
      <c r="B45" s="15"/>
      <c r="C45" s="18"/>
      <c r="D45" s="15"/>
      <c r="E45" s="15"/>
      <c r="F45" s="18"/>
      <c r="G45" s="18"/>
      <c r="H45" s="15"/>
      <c r="I45" s="18"/>
      <c r="J45" s="15"/>
      <c r="K45" s="2"/>
    </row>
    <row r="46" spans="2:11" ht="17" customHeight="1" x14ac:dyDescent="0.5">
      <c r="B46" s="15" t="s">
        <v>34</v>
      </c>
      <c r="C46" s="16">
        <v>20000</v>
      </c>
      <c r="D46" s="15"/>
      <c r="E46" s="15"/>
      <c r="F46" s="18"/>
      <c r="G46" s="18"/>
      <c r="H46" s="15"/>
      <c r="I46" s="18">
        <f>+C46-F46+G46</f>
        <v>20000</v>
      </c>
      <c r="J46" s="15"/>
      <c r="K46" s="2"/>
    </row>
    <row r="47" spans="2:11" ht="17" customHeight="1" x14ac:dyDescent="0.5">
      <c r="B47" s="15" t="s">
        <v>35</v>
      </c>
      <c r="C47" s="16">
        <v>10000</v>
      </c>
      <c r="D47" s="15"/>
      <c r="E47" s="15"/>
      <c r="F47" s="18"/>
      <c r="G47" s="18"/>
      <c r="H47" s="15"/>
      <c r="I47" s="18">
        <f>+C47-F47+G47</f>
        <v>10000</v>
      </c>
      <c r="J47" s="15"/>
      <c r="K47" s="2"/>
    </row>
    <row r="48" spans="2:11" ht="17" customHeight="1" x14ac:dyDescent="0.5">
      <c r="B48" s="15" t="s">
        <v>36</v>
      </c>
      <c r="C48" s="28">
        <f>+C36+SUM(C44:C47)</f>
        <v>820000</v>
      </c>
      <c r="D48" s="15"/>
      <c r="E48" s="15"/>
      <c r="F48" s="18"/>
      <c r="G48" s="18"/>
      <c r="H48" s="15"/>
      <c r="I48" s="28">
        <f>+I36+SUM(I44:I47)</f>
        <v>1490000</v>
      </c>
      <c r="J48" s="15"/>
      <c r="K48" s="2"/>
    </row>
    <row r="49" spans="2:11" ht="17" customHeight="1" x14ac:dyDescent="0.5">
      <c r="B49" s="15"/>
      <c r="C49" s="18"/>
      <c r="D49" s="15"/>
      <c r="E49" s="15"/>
      <c r="F49" s="18"/>
      <c r="G49" s="18"/>
      <c r="H49" s="15"/>
      <c r="I49" s="18"/>
      <c r="J49" s="15"/>
      <c r="K49" s="2"/>
    </row>
    <row r="50" spans="2:11" ht="17" customHeight="1" x14ac:dyDescent="0.5">
      <c r="B50" s="20" t="s">
        <v>37</v>
      </c>
      <c r="C50" s="18"/>
      <c r="D50" s="15"/>
      <c r="E50" s="15"/>
      <c r="F50" s="18"/>
      <c r="G50" s="18"/>
      <c r="H50" s="15"/>
      <c r="I50" s="18"/>
      <c r="J50" s="15"/>
      <c r="K50" s="2"/>
    </row>
    <row r="51" spans="2:11" ht="17" customHeight="1" x14ac:dyDescent="0.5">
      <c r="B51" s="15" t="s">
        <v>38</v>
      </c>
      <c r="C51" s="16">
        <f>+C29-C48-C52-C53</f>
        <v>1190000</v>
      </c>
      <c r="D51" s="15"/>
      <c r="E51" s="15"/>
      <c r="F51" s="18">
        <f>C51</f>
        <v>1190000</v>
      </c>
      <c r="G51" s="18">
        <f>C10</f>
        <v>1970000</v>
      </c>
      <c r="H51" s="15"/>
      <c r="I51" s="18">
        <f>+C51-F51+G51</f>
        <v>1970000</v>
      </c>
      <c r="J51" s="15"/>
      <c r="K51" s="2" t="s">
        <v>60</v>
      </c>
    </row>
    <row r="52" spans="2:11" ht="17" customHeight="1" x14ac:dyDescent="0.5">
      <c r="B52" s="15" t="s">
        <v>39</v>
      </c>
      <c r="C52" s="16">
        <v>40000</v>
      </c>
      <c r="D52" s="15"/>
      <c r="E52" s="15"/>
      <c r="F52" s="18">
        <f>C52</f>
        <v>40000</v>
      </c>
      <c r="G52" s="18"/>
      <c r="H52" s="15"/>
      <c r="I52" s="18">
        <f>+C52-F52+G52</f>
        <v>0</v>
      </c>
      <c r="J52" s="15"/>
      <c r="K52" s="2"/>
    </row>
    <row r="53" spans="2:11" ht="17" customHeight="1" x14ac:dyDescent="0.5">
      <c r="B53" s="15" t="s">
        <v>40</v>
      </c>
      <c r="C53" s="16">
        <v>450000</v>
      </c>
      <c r="D53" s="15"/>
      <c r="E53" s="15"/>
      <c r="F53" s="18">
        <f>C53</f>
        <v>450000</v>
      </c>
      <c r="G53" s="18"/>
      <c r="H53" s="15"/>
      <c r="I53" s="18">
        <f>+C53-F53+G53</f>
        <v>0</v>
      </c>
      <c r="J53" s="15"/>
      <c r="K53" s="2"/>
    </row>
    <row r="54" spans="2:11" ht="17" customHeight="1" x14ac:dyDescent="0.5">
      <c r="B54" s="15" t="s">
        <v>41</v>
      </c>
      <c r="C54" s="28">
        <f>SUM(C50:C53)</f>
        <v>1680000</v>
      </c>
      <c r="D54" s="15"/>
      <c r="E54" s="15"/>
      <c r="F54" s="18"/>
      <c r="G54" s="18"/>
      <c r="H54" s="15"/>
      <c r="I54" s="28">
        <f>SUM(I50:I53)</f>
        <v>1970000</v>
      </c>
      <c r="J54" s="15"/>
      <c r="K54" s="2"/>
    </row>
    <row r="55" spans="2:11" ht="17" customHeight="1" x14ac:dyDescent="0.5">
      <c r="B55" s="15"/>
      <c r="C55" s="18"/>
      <c r="D55" s="15"/>
      <c r="E55" s="15"/>
      <c r="F55" s="18"/>
      <c r="G55" s="18"/>
      <c r="H55" s="15"/>
      <c r="I55" s="18"/>
      <c r="J55" s="15"/>
      <c r="K55" s="2"/>
    </row>
    <row r="56" spans="2:11" ht="17" customHeight="1" thickBot="1" x14ac:dyDescent="0.55000000000000004">
      <c r="B56" s="20" t="s">
        <v>42</v>
      </c>
      <c r="C56" s="22">
        <f>+C54+C48</f>
        <v>2500000</v>
      </c>
      <c r="D56" s="15"/>
      <c r="E56" s="15"/>
      <c r="F56" s="22">
        <f>SUM(F16:F55)</f>
        <v>3290000</v>
      </c>
      <c r="G56" s="22">
        <f>SUM(G16:G55)</f>
        <v>3290000</v>
      </c>
      <c r="H56" s="15"/>
      <c r="I56" s="22">
        <f>+I54+I48</f>
        <v>3460000</v>
      </c>
      <c r="J56" s="15"/>
      <c r="K56" s="2"/>
    </row>
    <row r="57" spans="2:11" ht="14.7" thickTop="1" x14ac:dyDescent="0.5">
      <c r="B57" s="19"/>
      <c r="C57" s="19"/>
      <c r="D57" s="19"/>
      <c r="E57" s="19"/>
      <c r="F57" s="19"/>
      <c r="G57" s="21"/>
      <c r="H57" s="21"/>
      <c r="I57" s="43">
        <f>+I56-I29</f>
        <v>0</v>
      </c>
      <c r="J57" s="15"/>
      <c r="K57" s="2"/>
    </row>
  </sheetData>
  <mergeCells count="1">
    <mergeCell ref="F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7F3E8-589C-4A86-A0FC-204A7A22F549}">
  <dimension ref="B2:N57"/>
  <sheetViews>
    <sheetView tabSelected="1" workbookViewId="0">
      <selection activeCell="M24" sqref="M24"/>
    </sheetView>
  </sheetViews>
  <sheetFormatPr defaultRowHeight="14.35" x14ac:dyDescent="0.5"/>
  <cols>
    <col min="2" max="2" width="29.46875" customWidth="1"/>
    <col min="3" max="3" width="13.87890625" customWidth="1"/>
    <col min="5" max="5" width="3.3515625" customWidth="1"/>
    <col min="6" max="7" width="10.1171875" customWidth="1"/>
    <col min="8" max="8" width="7.5859375" customWidth="1"/>
    <col min="9" max="9" width="13.46875" customWidth="1"/>
    <col min="13" max="13" width="9.87890625" bestFit="1" customWidth="1"/>
  </cols>
  <sheetData>
    <row r="2" spans="2:14" ht="17.7" x14ac:dyDescent="0.55000000000000004">
      <c r="B2" s="1" t="s">
        <v>49</v>
      </c>
      <c r="C2" s="2"/>
      <c r="D2" s="3"/>
      <c r="E2" s="3"/>
      <c r="F2" s="2"/>
      <c r="G2" s="2"/>
      <c r="H2" s="2"/>
      <c r="I2" s="3"/>
      <c r="J2" s="3"/>
      <c r="K2" s="3"/>
    </row>
    <row r="3" spans="2:14" x14ac:dyDescent="0.5">
      <c r="B3" s="2"/>
      <c r="C3" s="2"/>
      <c r="D3" s="3"/>
      <c r="E3" s="3"/>
      <c r="F3" s="2"/>
      <c r="G3" s="2"/>
      <c r="H3" s="2"/>
      <c r="I3" s="3"/>
      <c r="J3" s="3"/>
      <c r="K3" s="3"/>
    </row>
    <row r="4" spans="2:14" ht="25.35" x14ac:dyDescent="0.5">
      <c r="B4" s="31" t="s">
        <v>0</v>
      </c>
      <c r="C4" s="4" t="s">
        <v>1</v>
      </c>
      <c r="D4" s="4" t="s">
        <v>57</v>
      </c>
      <c r="E4" s="32"/>
      <c r="F4" s="31" t="s">
        <v>55</v>
      </c>
      <c r="G4" s="31"/>
      <c r="H4" s="31"/>
      <c r="I4" s="4" t="s">
        <v>1</v>
      </c>
      <c r="J4" s="32"/>
      <c r="K4" s="33" t="s">
        <v>50</v>
      </c>
      <c r="L4" s="34"/>
      <c r="M4" s="34"/>
      <c r="N4" s="34"/>
    </row>
    <row r="5" spans="2:14" x14ac:dyDescent="0.5">
      <c r="B5" t="s">
        <v>2</v>
      </c>
      <c r="C5" s="16">
        <v>20000</v>
      </c>
      <c r="D5" s="38">
        <f>+C5/$C$11</f>
        <v>6.0790273556231003E-3</v>
      </c>
      <c r="E5" s="36"/>
      <c r="F5" s="5" t="s">
        <v>3</v>
      </c>
      <c r="G5" s="2"/>
      <c r="H5" s="2"/>
      <c r="I5" s="2">
        <f>+M7*M8</f>
        <v>2500000</v>
      </c>
      <c r="J5" s="3"/>
      <c r="K5" s="3" t="s">
        <v>51</v>
      </c>
      <c r="M5" s="41">
        <v>20</v>
      </c>
    </row>
    <row r="6" spans="2:14" x14ac:dyDescent="0.5">
      <c r="B6" t="s">
        <v>4</v>
      </c>
      <c r="C6" s="16">
        <v>450000</v>
      </c>
      <c r="D6" s="38">
        <f t="shared" ref="D6:D11" si="0">+C6/$C$11</f>
        <v>0.13677811550151975</v>
      </c>
      <c r="E6" s="36"/>
      <c r="F6" t="s">
        <v>47</v>
      </c>
      <c r="I6" s="16">
        <v>10000</v>
      </c>
      <c r="J6" s="3"/>
      <c r="K6" s="3" t="s">
        <v>52</v>
      </c>
      <c r="M6" s="42">
        <v>0.25</v>
      </c>
    </row>
    <row r="7" spans="2:14" x14ac:dyDescent="0.5">
      <c r="B7" t="s">
        <v>6</v>
      </c>
      <c r="C7" s="16">
        <v>550000</v>
      </c>
      <c r="D7" s="38">
        <f t="shared" si="0"/>
        <v>0.16717325227963525</v>
      </c>
      <c r="E7" s="36"/>
      <c r="F7" s="6" t="s">
        <v>5</v>
      </c>
      <c r="G7" s="2"/>
      <c r="H7" s="2"/>
      <c r="I7" s="16">
        <v>650000</v>
      </c>
      <c r="J7" s="3"/>
      <c r="K7" s="3" t="s">
        <v>53</v>
      </c>
      <c r="M7" s="29">
        <f>+M5*(1+M6)</f>
        <v>25</v>
      </c>
    </row>
    <row r="8" spans="2:14" x14ac:dyDescent="0.5">
      <c r="B8" t="s">
        <v>8</v>
      </c>
      <c r="C8" s="16">
        <v>300000</v>
      </c>
      <c r="D8" s="39">
        <f t="shared" si="0"/>
        <v>9.1185410334346503E-2</v>
      </c>
      <c r="E8" s="37"/>
      <c r="F8" s="6" t="s">
        <v>7</v>
      </c>
      <c r="G8" s="2"/>
      <c r="H8" s="2"/>
      <c r="I8" s="16">
        <v>130000</v>
      </c>
      <c r="J8" s="35"/>
      <c r="K8" s="3" t="s">
        <v>54</v>
      </c>
      <c r="M8" s="16">
        <v>100000</v>
      </c>
      <c r="N8" s="30" t="s">
        <v>56</v>
      </c>
    </row>
    <row r="9" spans="2:14" x14ac:dyDescent="0.5">
      <c r="B9" t="s">
        <v>9</v>
      </c>
      <c r="C9" s="27">
        <f>SUM(C5:C8)</f>
        <v>1320000</v>
      </c>
      <c r="D9" s="38">
        <f t="shared" si="0"/>
        <v>0.40121580547112462</v>
      </c>
      <c r="E9" s="36"/>
      <c r="F9" s="7"/>
      <c r="G9" s="2"/>
      <c r="H9" s="2"/>
      <c r="I9" s="2"/>
      <c r="J9" s="3"/>
      <c r="K9" s="3"/>
    </row>
    <row r="10" spans="2:14" x14ac:dyDescent="0.5">
      <c r="B10" t="s">
        <v>10</v>
      </c>
      <c r="C10" s="2">
        <f>+I11-C9</f>
        <v>1970000</v>
      </c>
      <c r="D10" s="39">
        <f t="shared" si="0"/>
        <v>0.59878419452887544</v>
      </c>
      <c r="E10" s="36"/>
      <c r="F10" s="7"/>
      <c r="G10" s="2"/>
      <c r="H10" s="2"/>
      <c r="I10" s="2"/>
      <c r="J10" s="2"/>
      <c r="K10" s="2"/>
    </row>
    <row r="11" spans="2:14" ht="14.7" thickBot="1" x14ac:dyDescent="0.55000000000000004">
      <c r="B11" s="8" t="s">
        <v>11</v>
      </c>
      <c r="C11" s="23">
        <f>+C10+C9</f>
        <v>3290000</v>
      </c>
      <c r="D11" s="40">
        <f t="shared" si="0"/>
        <v>1</v>
      </c>
      <c r="E11" s="36"/>
      <c r="F11" s="9" t="s">
        <v>12</v>
      </c>
      <c r="G11" s="2"/>
      <c r="H11" s="2"/>
      <c r="I11" s="23">
        <f>SUM(I5:I10)</f>
        <v>3290000</v>
      </c>
      <c r="J11" s="2"/>
      <c r="K11" s="2"/>
    </row>
    <row r="12" spans="2:14" ht="14.7" thickTop="1" x14ac:dyDescent="0.5">
      <c r="B12" s="2"/>
      <c r="C12" s="2"/>
      <c r="D12" s="3"/>
      <c r="E12" s="3"/>
      <c r="F12" s="2"/>
      <c r="G12" s="2"/>
      <c r="H12" s="2"/>
      <c r="I12" s="3"/>
      <c r="J12" s="3"/>
      <c r="K12" s="2"/>
    </row>
    <row r="13" spans="2:14" x14ac:dyDescent="0.5">
      <c r="B13" s="2"/>
      <c r="C13" s="2"/>
      <c r="D13" s="3"/>
      <c r="E13" s="3"/>
      <c r="F13" s="2"/>
      <c r="G13" s="2"/>
      <c r="H13" s="2"/>
      <c r="I13" s="3"/>
      <c r="J13" s="3"/>
      <c r="K13" s="2"/>
    </row>
    <row r="14" spans="2:14" ht="58.7" customHeight="1" thickBot="1" x14ac:dyDescent="0.55000000000000004">
      <c r="C14" s="12" t="s">
        <v>43</v>
      </c>
      <c r="D14" s="11"/>
      <c r="E14" s="11"/>
      <c r="F14" s="13" t="s">
        <v>44</v>
      </c>
      <c r="G14" s="14"/>
      <c r="H14" s="10"/>
      <c r="I14" s="12" t="s">
        <v>45</v>
      </c>
      <c r="K14" s="2"/>
    </row>
    <row r="15" spans="2:14" ht="14.7" thickBot="1" x14ac:dyDescent="0.55000000000000004">
      <c r="C15" s="25">
        <v>2020</v>
      </c>
      <c r="D15" s="11"/>
      <c r="E15" s="11"/>
      <c r="F15" s="26" t="s">
        <v>13</v>
      </c>
      <c r="G15" s="26" t="s">
        <v>14</v>
      </c>
      <c r="H15" s="10"/>
      <c r="I15" s="25">
        <v>2020</v>
      </c>
      <c r="K15" s="2"/>
    </row>
    <row r="16" spans="2:14" ht="17" customHeight="1" x14ac:dyDescent="0.5">
      <c r="B16" s="15" t="s">
        <v>15</v>
      </c>
      <c r="C16" s="16">
        <v>80000</v>
      </c>
      <c r="D16" s="17"/>
      <c r="E16" s="17"/>
      <c r="F16" s="18"/>
      <c r="G16" s="18"/>
      <c r="H16" s="15"/>
      <c r="I16" s="18"/>
      <c r="J16" s="15"/>
      <c r="K16" s="2" t="s">
        <v>58</v>
      </c>
    </row>
    <row r="17" spans="2:11" ht="17" customHeight="1" x14ac:dyDescent="0.5">
      <c r="B17" s="15" t="s">
        <v>16</v>
      </c>
      <c r="C17" s="16">
        <v>110000</v>
      </c>
      <c r="D17" s="15"/>
      <c r="E17" s="15"/>
      <c r="F17" s="18"/>
      <c r="G17" s="18"/>
      <c r="H17" s="15"/>
      <c r="I17" s="18"/>
      <c r="J17" s="15"/>
      <c r="K17" s="2"/>
    </row>
    <row r="18" spans="2:11" ht="17" customHeight="1" x14ac:dyDescent="0.5">
      <c r="B18" s="15" t="s">
        <v>17</v>
      </c>
      <c r="C18" s="16">
        <v>45000</v>
      </c>
      <c r="D18" s="15"/>
      <c r="E18" s="15"/>
      <c r="F18" s="18"/>
      <c r="G18" s="18"/>
      <c r="H18" s="15"/>
      <c r="I18" s="18"/>
      <c r="J18" s="15"/>
      <c r="K18" s="2"/>
    </row>
    <row r="19" spans="2:11" ht="17" customHeight="1" x14ac:dyDescent="0.5">
      <c r="B19" s="15" t="s">
        <v>18</v>
      </c>
      <c r="C19" s="16">
        <v>15000</v>
      </c>
      <c r="D19" s="15"/>
      <c r="E19" s="15"/>
      <c r="F19" s="18"/>
      <c r="G19" s="18"/>
      <c r="H19" s="15"/>
      <c r="I19" s="18"/>
      <c r="J19" s="15"/>
      <c r="K19" s="2"/>
    </row>
    <row r="20" spans="2:11" ht="17" customHeight="1" x14ac:dyDescent="0.5">
      <c r="B20" s="15" t="s">
        <v>19</v>
      </c>
      <c r="C20" s="28">
        <f>SUM(C16:C19)</f>
        <v>250000</v>
      </c>
      <c r="D20" s="15"/>
      <c r="E20" s="15"/>
      <c r="F20" s="18"/>
      <c r="G20" s="18"/>
      <c r="H20" s="15"/>
      <c r="I20" s="28"/>
      <c r="J20" s="15"/>
      <c r="K20" s="2"/>
    </row>
    <row r="21" spans="2:11" ht="17" customHeight="1" x14ac:dyDescent="0.5">
      <c r="B21" s="15"/>
      <c r="C21" s="18"/>
      <c r="D21" s="15"/>
      <c r="E21" s="15"/>
      <c r="F21" s="18"/>
      <c r="G21" s="18"/>
      <c r="H21" s="15"/>
      <c r="I21" s="18"/>
      <c r="J21" s="15"/>
      <c r="K21" s="2"/>
    </row>
    <row r="22" spans="2:11" ht="17" customHeight="1" x14ac:dyDescent="0.5">
      <c r="B22" s="15" t="s">
        <v>20</v>
      </c>
      <c r="C22" s="16">
        <v>2300000</v>
      </c>
      <c r="D22" s="15"/>
      <c r="E22" s="15"/>
      <c r="F22" s="18"/>
      <c r="G22" s="18"/>
      <c r="H22" s="15"/>
      <c r="I22" s="18"/>
      <c r="J22" s="15"/>
      <c r="K22" s="2"/>
    </row>
    <row r="23" spans="2:11" ht="17" customHeight="1" x14ac:dyDescent="0.5">
      <c r="B23" s="15" t="s">
        <v>21</v>
      </c>
      <c r="C23" s="16">
        <v>-200000</v>
      </c>
      <c r="D23" s="15"/>
      <c r="E23" s="15"/>
      <c r="F23" s="18"/>
      <c r="G23" s="18"/>
      <c r="H23" s="15"/>
      <c r="I23" s="18"/>
      <c r="J23" s="15"/>
      <c r="K23" s="2"/>
    </row>
    <row r="24" spans="2:11" ht="17" customHeight="1" x14ac:dyDescent="0.5">
      <c r="B24" s="15" t="s">
        <v>22</v>
      </c>
      <c r="C24" s="27">
        <f t="shared" ref="C24" si="1">SUM(C22:C23)</f>
        <v>2100000</v>
      </c>
      <c r="D24" s="15"/>
      <c r="E24" s="15"/>
      <c r="F24" s="18"/>
      <c r="G24" s="18"/>
      <c r="H24" s="15"/>
      <c r="I24" s="27"/>
      <c r="J24" s="15"/>
      <c r="K24" s="2"/>
    </row>
    <row r="25" spans="2:11" ht="17" customHeight="1" x14ac:dyDescent="0.5">
      <c r="B25" s="15"/>
      <c r="C25" s="18"/>
      <c r="D25" s="15"/>
      <c r="E25" s="15"/>
      <c r="F25" s="18"/>
      <c r="G25" s="18"/>
      <c r="H25" s="15"/>
      <c r="I25" s="18"/>
      <c r="J25" s="15"/>
      <c r="K25" s="2"/>
    </row>
    <row r="26" spans="2:11" ht="17" customHeight="1" x14ac:dyDescent="0.5">
      <c r="B26" s="15" t="s">
        <v>23</v>
      </c>
      <c r="C26" s="18"/>
      <c r="D26" s="15"/>
      <c r="E26" s="15"/>
      <c r="F26" s="18"/>
      <c r="G26" s="18"/>
      <c r="H26" s="15"/>
      <c r="I26" s="18"/>
      <c r="J26" s="15"/>
      <c r="K26" s="2"/>
    </row>
    <row r="27" spans="2:11" ht="17" customHeight="1" x14ac:dyDescent="0.5">
      <c r="B27" s="15" t="s">
        <v>24</v>
      </c>
      <c r="C27" s="16"/>
      <c r="D27" s="15"/>
      <c r="E27" s="15"/>
      <c r="F27" s="18"/>
      <c r="G27" s="18"/>
      <c r="H27" s="15"/>
      <c r="I27" s="18"/>
      <c r="J27" s="15"/>
      <c r="K27" s="2"/>
    </row>
    <row r="28" spans="2:11" ht="17" customHeight="1" x14ac:dyDescent="0.5">
      <c r="B28" s="15" t="s">
        <v>25</v>
      </c>
      <c r="C28" s="16">
        <v>150000</v>
      </c>
      <c r="D28" s="15"/>
      <c r="E28" s="15"/>
      <c r="F28" s="18"/>
      <c r="G28" s="18"/>
      <c r="H28" s="15"/>
      <c r="I28" s="18"/>
      <c r="J28" s="15"/>
      <c r="K28" s="2"/>
    </row>
    <row r="29" spans="2:11" ht="17" customHeight="1" thickBot="1" x14ac:dyDescent="0.55000000000000004">
      <c r="B29" s="20" t="s">
        <v>26</v>
      </c>
      <c r="C29" s="22">
        <f>+C20+SUM(C24:C28)</f>
        <v>2500000</v>
      </c>
      <c r="D29" s="15"/>
      <c r="E29" s="15"/>
      <c r="F29" s="18"/>
      <c r="G29" s="18"/>
      <c r="H29" s="15"/>
      <c r="I29" s="22"/>
      <c r="J29" s="15"/>
      <c r="K29" s="2"/>
    </row>
    <row r="30" spans="2:11" ht="17" customHeight="1" thickTop="1" x14ac:dyDescent="0.5">
      <c r="B30" s="15"/>
      <c r="C30" s="18"/>
      <c r="D30" s="15"/>
      <c r="E30" s="15"/>
      <c r="F30" s="18"/>
      <c r="G30" s="18"/>
      <c r="H30" s="15"/>
      <c r="I30" s="18"/>
      <c r="J30" s="15"/>
      <c r="K30" s="2"/>
    </row>
    <row r="31" spans="2:11" ht="17" customHeight="1" x14ac:dyDescent="0.5">
      <c r="B31" s="20" t="s">
        <v>27</v>
      </c>
      <c r="C31" s="18"/>
      <c r="D31" s="15"/>
      <c r="E31" s="15"/>
      <c r="F31" s="18"/>
      <c r="G31" s="18"/>
      <c r="H31" s="15"/>
      <c r="I31" s="18"/>
      <c r="J31" s="15"/>
      <c r="K31" s="2"/>
    </row>
    <row r="32" spans="2:11" ht="17" customHeight="1" x14ac:dyDescent="0.5">
      <c r="B32" s="15" t="s">
        <v>28</v>
      </c>
      <c r="C32" s="16">
        <v>80000</v>
      </c>
      <c r="D32" s="15"/>
      <c r="E32" s="15"/>
      <c r="F32" s="18"/>
      <c r="G32" s="18"/>
      <c r="H32" s="15"/>
      <c r="I32" s="18"/>
      <c r="J32" s="15"/>
      <c r="K32" s="2" t="s">
        <v>59</v>
      </c>
    </row>
    <row r="33" spans="2:11" ht="17" customHeight="1" x14ac:dyDescent="0.5">
      <c r="B33" s="15" t="s">
        <v>29</v>
      </c>
      <c r="C33" s="16">
        <v>40000</v>
      </c>
      <c r="D33" s="15"/>
      <c r="E33" s="15"/>
      <c r="F33" s="18"/>
      <c r="G33" s="18"/>
      <c r="H33" s="15"/>
      <c r="I33" s="18"/>
      <c r="J33" s="15"/>
      <c r="K33" s="2"/>
    </row>
    <row r="34" spans="2:11" ht="17" customHeight="1" x14ac:dyDescent="0.5">
      <c r="B34" s="15" t="s">
        <v>30</v>
      </c>
      <c r="C34" s="16">
        <v>20000</v>
      </c>
      <c r="D34" s="15"/>
      <c r="E34" s="15"/>
      <c r="F34" s="18"/>
      <c r="G34" s="18"/>
      <c r="H34" s="15"/>
      <c r="I34" s="18"/>
      <c r="J34" s="15"/>
      <c r="K34" s="2"/>
    </row>
    <row r="35" spans="2:11" ht="17" customHeight="1" x14ac:dyDescent="0.5">
      <c r="B35" s="24" t="s">
        <v>46</v>
      </c>
      <c r="C35" s="16">
        <v>50000</v>
      </c>
      <c r="D35" s="15"/>
      <c r="E35" s="15"/>
      <c r="F35" s="18"/>
      <c r="G35" s="18"/>
      <c r="H35" s="15"/>
      <c r="I35" s="18"/>
      <c r="J35" s="15"/>
      <c r="K35" s="2"/>
    </row>
    <row r="36" spans="2:11" ht="17" customHeight="1" x14ac:dyDescent="0.5">
      <c r="B36" s="15" t="s">
        <v>31</v>
      </c>
      <c r="C36" s="28">
        <f>SUM(C32:C35)</f>
        <v>190000</v>
      </c>
      <c r="D36" s="15"/>
      <c r="E36" s="15"/>
      <c r="F36" s="18"/>
      <c r="G36" s="18"/>
      <c r="H36" s="15"/>
      <c r="I36" s="28"/>
      <c r="J36" s="15"/>
      <c r="K36" s="2"/>
    </row>
    <row r="37" spans="2:11" ht="17" customHeight="1" x14ac:dyDescent="0.5">
      <c r="B37" s="15"/>
      <c r="C37" s="18"/>
      <c r="D37" s="15"/>
      <c r="E37" s="15"/>
      <c r="F37" s="18"/>
      <c r="G37" s="18"/>
      <c r="H37" s="15"/>
      <c r="I37" s="18"/>
      <c r="J37" s="15"/>
      <c r="K37" s="2"/>
    </row>
    <row r="38" spans="2:11" ht="17" customHeight="1" x14ac:dyDescent="0.5">
      <c r="B38" s="15" t="s">
        <v>2</v>
      </c>
      <c r="C38" s="16"/>
      <c r="D38" s="15"/>
      <c r="E38" s="15"/>
      <c r="F38" s="18"/>
      <c r="G38" s="18"/>
      <c r="H38" s="15"/>
      <c r="I38" s="18"/>
      <c r="J38" s="15"/>
      <c r="K38" s="2"/>
    </row>
    <row r="39" spans="2:11" ht="17" customHeight="1" x14ac:dyDescent="0.5">
      <c r="B39" s="15" t="s">
        <v>4</v>
      </c>
      <c r="C39" s="16"/>
      <c r="D39" s="15"/>
      <c r="E39" s="15"/>
      <c r="F39" s="18"/>
      <c r="G39" s="18"/>
      <c r="H39" s="15"/>
      <c r="I39" s="18"/>
      <c r="J39" s="15"/>
      <c r="K39" s="2"/>
    </row>
    <row r="40" spans="2:11" ht="17" customHeight="1" x14ac:dyDescent="0.5">
      <c r="B40" s="15" t="s">
        <v>6</v>
      </c>
      <c r="C40" s="16"/>
      <c r="D40" s="15"/>
      <c r="E40" s="15"/>
      <c r="F40" s="18"/>
      <c r="G40" s="18"/>
      <c r="H40" s="15"/>
      <c r="I40" s="18"/>
      <c r="J40" s="15"/>
      <c r="K40" s="2"/>
    </row>
    <row r="41" spans="2:11" ht="17" customHeight="1" x14ac:dyDescent="0.5">
      <c r="B41" s="15" t="s">
        <v>32</v>
      </c>
      <c r="C41" s="16"/>
      <c r="D41" s="15"/>
      <c r="E41" s="15"/>
      <c r="F41" s="18"/>
      <c r="G41" s="18"/>
      <c r="H41" s="15"/>
      <c r="I41" s="18"/>
      <c r="J41" s="15"/>
      <c r="K41" s="2"/>
    </row>
    <row r="42" spans="2:11" ht="17" customHeight="1" x14ac:dyDescent="0.5">
      <c r="B42" s="15" t="s">
        <v>48</v>
      </c>
      <c r="C42" s="16">
        <v>600000</v>
      </c>
      <c r="D42" s="15"/>
      <c r="E42" s="15"/>
      <c r="F42" s="18"/>
      <c r="G42" s="18"/>
      <c r="H42" s="15"/>
      <c r="I42" s="18"/>
      <c r="J42" s="15"/>
      <c r="K42" s="2"/>
    </row>
    <row r="43" spans="2:11" ht="17" customHeight="1" x14ac:dyDescent="0.5">
      <c r="B43" s="15" t="s">
        <v>8</v>
      </c>
      <c r="C43" s="16"/>
      <c r="D43" s="15"/>
      <c r="E43" s="15"/>
      <c r="F43" s="18"/>
      <c r="G43" s="18"/>
      <c r="H43" s="15"/>
      <c r="I43" s="18"/>
      <c r="J43" s="15"/>
      <c r="K43" s="2"/>
    </row>
    <row r="44" spans="2:11" ht="17" customHeight="1" x14ac:dyDescent="0.5">
      <c r="B44" s="15" t="s">
        <v>33</v>
      </c>
      <c r="C44" s="27">
        <f>SUM(C38:C43)</f>
        <v>600000</v>
      </c>
      <c r="D44" s="15"/>
      <c r="E44" s="15"/>
      <c r="F44" s="18"/>
      <c r="G44" s="18"/>
      <c r="H44" s="15"/>
      <c r="I44" s="27"/>
      <c r="J44" s="15"/>
      <c r="K44" s="2"/>
    </row>
    <row r="45" spans="2:11" ht="17" customHeight="1" x14ac:dyDescent="0.5">
      <c r="B45" s="15"/>
      <c r="C45" s="18"/>
      <c r="D45" s="15"/>
      <c r="E45" s="15"/>
      <c r="F45" s="18"/>
      <c r="G45" s="18"/>
      <c r="H45" s="15"/>
      <c r="I45" s="18"/>
      <c r="J45" s="15"/>
      <c r="K45" s="2"/>
    </row>
    <row r="46" spans="2:11" ht="17" customHeight="1" x14ac:dyDescent="0.5">
      <c r="B46" s="15" t="s">
        <v>34</v>
      </c>
      <c r="C46" s="16">
        <v>20000</v>
      </c>
      <c r="D46" s="15"/>
      <c r="E46" s="15"/>
      <c r="F46" s="18"/>
      <c r="G46" s="18"/>
      <c r="H46" s="15"/>
      <c r="I46" s="18"/>
      <c r="J46" s="15"/>
      <c r="K46" s="2"/>
    </row>
    <row r="47" spans="2:11" ht="17" customHeight="1" x14ac:dyDescent="0.5">
      <c r="B47" s="15" t="s">
        <v>35</v>
      </c>
      <c r="C47" s="16">
        <v>10000</v>
      </c>
      <c r="D47" s="15"/>
      <c r="E47" s="15"/>
      <c r="F47" s="18"/>
      <c r="G47" s="18"/>
      <c r="H47" s="15"/>
      <c r="I47" s="18"/>
      <c r="J47" s="15"/>
      <c r="K47" s="2"/>
    </row>
    <row r="48" spans="2:11" ht="17" customHeight="1" x14ac:dyDescent="0.5">
      <c r="B48" s="15" t="s">
        <v>36</v>
      </c>
      <c r="C48" s="28">
        <f>+C36+SUM(C44:C47)</f>
        <v>820000</v>
      </c>
      <c r="D48" s="15"/>
      <c r="E48" s="15"/>
      <c r="F48" s="18"/>
      <c r="G48" s="18"/>
      <c r="H48" s="15"/>
      <c r="I48" s="28"/>
      <c r="J48" s="15"/>
      <c r="K48" s="2"/>
    </row>
    <row r="49" spans="2:11" ht="17" customHeight="1" x14ac:dyDescent="0.5">
      <c r="B49" s="15"/>
      <c r="C49" s="18"/>
      <c r="D49" s="15"/>
      <c r="E49" s="15"/>
      <c r="F49" s="18"/>
      <c r="G49" s="18"/>
      <c r="H49" s="15"/>
      <c r="I49" s="18"/>
      <c r="J49" s="15"/>
      <c r="K49" s="2"/>
    </row>
    <row r="50" spans="2:11" ht="17" customHeight="1" x14ac:dyDescent="0.5">
      <c r="B50" s="20" t="s">
        <v>37</v>
      </c>
      <c r="C50" s="18"/>
      <c r="D50" s="15"/>
      <c r="E50" s="15"/>
      <c r="F50" s="18"/>
      <c r="G50" s="18"/>
      <c r="H50" s="15"/>
      <c r="I50" s="18"/>
      <c r="J50" s="15"/>
      <c r="K50" s="2"/>
    </row>
    <row r="51" spans="2:11" ht="17" customHeight="1" x14ac:dyDescent="0.5">
      <c r="B51" s="15" t="s">
        <v>38</v>
      </c>
      <c r="C51" s="16">
        <f>+C29-C48-C52-C53</f>
        <v>1190000</v>
      </c>
      <c r="D51" s="15"/>
      <c r="E51" s="15"/>
      <c r="F51" s="18"/>
      <c r="G51" s="18"/>
      <c r="H51" s="15"/>
      <c r="I51" s="18"/>
      <c r="J51" s="15"/>
      <c r="K51" s="2" t="s">
        <v>60</v>
      </c>
    </row>
    <row r="52" spans="2:11" ht="17" customHeight="1" x14ac:dyDescent="0.5">
      <c r="B52" s="15" t="s">
        <v>39</v>
      </c>
      <c r="C52" s="16">
        <v>40000</v>
      </c>
      <c r="D52" s="15"/>
      <c r="E52" s="15"/>
      <c r="F52" s="18"/>
      <c r="G52" s="18"/>
      <c r="H52" s="15"/>
      <c r="I52" s="18"/>
      <c r="J52" s="15"/>
      <c r="K52" s="2"/>
    </row>
    <row r="53" spans="2:11" ht="17" customHeight="1" x14ac:dyDescent="0.5">
      <c r="B53" s="15" t="s">
        <v>40</v>
      </c>
      <c r="C53" s="16">
        <v>450000</v>
      </c>
      <c r="D53" s="15"/>
      <c r="E53" s="15"/>
      <c r="F53" s="18"/>
      <c r="G53" s="18"/>
      <c r="H53" s="15"/>
      <c r="I53" s="18"/>
      <c r="J53" s="15"/>
      <c r="K53" s="2"/>
    </row>
    <row r="54" spans="2:11" ht="17" customHeight="1" x14ac:dyDescent="0.5">
      <c r="B54" s="15" t="s">
        <v>41</v>
      </c>
      <c r="C54" s="28">
        <f>SUM(C50:C53)</f>
        <v>1680000</v>
      </c>
      <c r="D54" s="15"/>
      <c r="E54" s="15"/>
      <c r="F54" s="18"/>
      <c r="G54" s="18"/>
      <c r="H54" s="15"/>
      <c r="I54" s="28"/>
      <c r="J54" s="15"/>
      <c r="K54" s="2"/>
    </row>
    <row r="55" spans="2:11" ht="17" customHeight="1" x14ac:dyDescent="0.5">
      <c r="B55" s="15"/>
      <c r="C55" s="18"/>
      <c r="D55" s="15"/>
      <c r="E55" s="15"/>
      <c r="F55" s="18"/>
      <c r="G55" s="18"/>
      <c r="H55" s="15"/>
      <c r="I55" s="18"/>
      <c r="J55" s="15"/>
      <c r="K55" s="2"/>
    </row>
    <row r="56" spans="2:11" ht="17" customHeight="1" thickBot="1" x14ac:dyDescent="0.55000000000000004">
      <c r="B56" s="20" t="s">
        <v>42</v>
      </c>
      <c r="C56" s="22">
        <f>+C54+C48</f>
        <v>2500000</v>
      </c>
      <c r="D56" s="15"/>
      <c r="E56" s="15"/>
      <c r="F56" s="22"/>
      <c r="G56" s="22"/>
      <c r="H56" s="15"/>
      <c r="I56" s="22"/>
      <c r="J56" s="15"/>
      <c r="K56" s="2"/>
    </row>
    <row r="57" spans="2:11" ht="14.7" thickTop="1" x14ac:dyDescent="0.5">
      <c r="B57" s="19"/>
      <c r="C57" s="19"/>
      <c r="D57" s="19"/>
      <c r="E57" s="19"/>
      <c r="F57" s="19"/>
      <c r="G57" s="21"/>
      <c r="H57" s="21"/>
      <c r="I57" s="43"/>
      <c r="J57" s="15"/>
      <c r="K57" s="2"/>
    </row>
  </sheetData>
  <mergeCells count="1">
    <mergeCell ref="F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Completed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2021-02-21T22:27:59Z</dcterms:created>
  <dcterms:modified xsi:type="dcterms:W3CDTF">2021-02-22T00:14:17Z</dcterms:modified>
</cp:coreProperties>
</file>