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 - PORTFOLIO ANALYSIS\CHAPTER SPREADSHEETS\"/>
    </mc:Choice>
  </mc:AlternateContent>
  <xr:revisionPtr revIDLastSave="0" documentId="13_ncr:1_{DA1413FF-B0CB-4A88-B467-E4CFCCC447C7}" xr6:coauthVersionLast="45" xr6:coauthVersionMax="45" xr10:uidLastSave="{00000000-0000-0000-0000-000000000000}"/>
  <bookViews>
    <workbookView xWindow="-93" yWindow="-93" windowWidth="19346" windowHeight="12186" firstSheet="2" activeTab="5" xr2:uid="{3A7855C5-01C6-4623-9214-1B8185F7823F}"/>
  </bookViews>
  <sheets>
    <sheet name="Fig. 4.1" sheetId="1" r:id="rId1"/>
    <sheet name="Fig. 4.2" sheetId="2" r:id="rId2"/>
    <sheet name="Fig. 4.3" sheetId="6" r:id="rId3"/>
    <sheet name="Fig. 4.4" sheetId="4" r:id="rId4"/>
    <sheet name="Fig. 4.5" sheetId="3" r:id="rId5"/>
    <sheet name="Fig. 4.6" sheetId="5" r:id="rId6"/>
    <sheet name="DO NOT US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H23" i="5"/>
  <c r="I23" i="5"/>
  <c r="K23" i="5"/>
  <c r="L23" i="5"/>
  <c r="E23" i="5"/>
  <c r="E22" i="5"/>
  <c r="F22" i="5"/>
  <c r="H22" i="5"/>
  <c r="I22" i="5"/>
  <c r="K22" i="5"/>
  <c r="L22" i="5"/>
  <c r="E21" i="5"/>
  <c r="F21" i="5"/>
  <c r="H21" i="5"/>
  <c r="H25" i="5" s="1"/>
  <c r="H30" i="5" s="1"/>
  <c r="I21" i="5"/>
  <c r="I26" i="5" s="1"/>
  <c r="H26" i="5" s="1"/>
  <c r="K21" i="5"/>
  <c r="L21" i="5"/>
  <c r="L20" i="5"/>
  <c r="K20" i="5"/>
  <c r="I20" i="5"/>
  <c r="H20" i="5"/>
  <c r="F20" i="5"/>
  <c r="E20" i="5"/>
  <c r="I27" i="5" l="1"/>
  <c r="I29" i="5" s="1"/>
  <c r="H27" i="5"/>
  <c r="H29" i="5" s="1"/>
  <c r="H31" i="5"/>
  <c r="I25" i="5"/>
  <c r="F26" i="5"/>
  <c r="E26" i="5" s="1"/>
  <c r="E27" i="5" s="1"/>
  <c r="E29" i="5" s="1"/>
  <c r="E25" i="5"/>
  <c r="K25" i="5"/>
  <c r="K31" i="5" s="1"/>
  <c r="H28" i="5"/>
  <c r="F25" i="5"/>
  <c r="F31" i="5" s="1"/>
  <c r="K30" i="5" l="1"/>
  <c r="K28" i="5"/>
  <c r="I30" i="5"/>
  <c r="I28" i="5"/>
  <c r="F27" i="5"/>
  <c r="F29" i="5" s="1"/>
  <c r="I31" i="5"/>
  <c r="E30" i="5"/>
  <c r="E28" i="5"/>
  <c r="F30" i="5"/>
  <c r="F28" i="5"/>
  <c r="E31" i="5"/>
  <c r="L26" i="5" l="1"/>
  <c r="K26" i="5" s="1"/>
  <c r="K27" i="5" s="1"/>
  <c r="K29" i="5" s="1"/>
  <c r="L25" i="5"/>
  <c r="L30" i="5" l="1"/>
  <c r="L28" i="5"/>
  <c r="L31" i="5"/>
  <c r="L27" i="5"/>
  <c r="L29" i="5" s="1"/>
  <c r="L10" i="5" l="1"/>
  <c r="L11" i="5" s="1"/>
  <c r="L13" i="5" s="1"/>
  <c r="L9" i="5"/>
  <c r="K9" i="5"/>
  <c r="I10" i="5"/>
  <c r="H10" i="5" s="1"/>
  <c r="H11" i="5" s="1"/>
  <c r="H13" i="5" s="1"/>
  <c r="I9" i="5"/>
  <c r="I15" i="5" s="1"/>
  <c r="H9" i="5"/>
  <c r="D29" i="3"/>
  <c r="K10" i="5" l="1"/>
  <c r="K11" i="5" s="1"/>
  <c r="K13" i="5" s="1"/>
  <c r="L14" i="5"/>
  <c r="L15" i="5"/>
  <c r="H14" i="5"/>
  <c r="H15" i="5"/>
  <c r="K14" i="5"/>
  <c r="K15" i="5"/>
  <c r="I12" i="5"/>
  <c r="I14" i="5"/>
  <c r="K12" i="5"/>
  <c r="L12" i="5"/>
  <c r="I11" i="5"/>
  <c r="I13" i="5" s="1"/>
  <c r="H12" i="5"/>
  <c r="F10" i="5"/>
  <c r="E10" i="5" s="1"/>
  <c r="E11" i="5" s="1"/>
  <c r="E13" i="5" s="1"/>
  <c r="F9" i="5"/>
  <c r="F14" i="5" s="1"/>
  <c r="E9" i="5"/>
  <c r="E12" i="5" s="1"/>
  <c r="H8" i="4"/>
  <c r="H14" i="4" s="1"/>
  <c r="F11" i="5" l="1"/>
  <c r="F13" i="5" s="1"/>
  <c r="E14" i="5"/>
  <c r="E15" i="5"/>
  <c r="F12" i="5"/>
  <c r="F15" i="5"/>
  <c r="H11" i="4"/>
  <c r="H13" i="4"/>
  <c r="G8" i="4"/>
  <c r="G14" i="4" s="1"/>
  <c r="H9" i="4"/>
  <c r="F8" i="4"/>
  <c r="F14" i="4" s="1"/>
  <c r="F9" i="4" l="1"/>
  <c r="F10" i="4" s="1"/>
  <c r="F12" i="4" s="1"/>
  <c r="H10" i="4"/>
  <c r="H12" i="4" s="1"/>
  <c r="G9" i="4"/>
  <c r="G10" i="4" s="1"/>
  <c r="G12" i="4" s="1"/>
  <c r="G13" i="4"/>
  <c r="G11" i="4"/>
  <c r="F13" i="4"/>
  <c r="F11" i="4"/>
  <c r="D43" i="3" l="1"/>
  <c r="D30" i="3"/>
  <c r="F14" i="2" l="1"/>
  <c r="E14" i="2"/>
  <c r="F13" i="2"/>
  <c r="E13" i="2"/>
  <c r="G22" i="1"/>
  <c r="F22" i="1"/>
  <c r="E22" i="1"/>
  <c r="D22" i="1"/>
  <c r="C22" i="1"/>
  <c r="B22" i="1"/>
  <c r="G10" i="1"/>
  <c r="F10" i="1"/>
  <c r="E10" i="1"/>
  <c r="D10" i="1"/>
  <c r="C10" i="1"/>
  <c r="B10" i="1"/>
  <c r="G8" i="1"/>
  <c r="F8" i="1"/>
  <c r="E8" i="1"/>
  <c r="D8" i="1"/>
  <c r="C8" i="1"/>
  <c r="E15" i="2" l="1"/>
  <c r="F15" i="2"/>
</calcChain>
</file>

<file path=xl/sharedStrings.xml><?xml version="1.0" encoding="utf-8"?>
<sst xmlns="http://schemas.openxmlformats.org/spreadsheetml/2006/main" count="221" uniqueCount="133">
  <si>
    <t>Internal Rate of Return (IRR)</t>
  </si>
  <si>
    <t>Dollar Weighted Return (Even Annual Payments)</t>
  </si>
  <si>
    <t>Net CF ($)</t>
  </si>
  <si>
    <t>Excel</t>
  </si>
  <si>
    <t>IRR</t>
  </si>
  <si>
    <t>=IRR(B11:F11)</t>
  </si>
  <si>
    <t>Dollar Weighted Return (Uneven Annual Payments</t>
  </si>
  <si>
    <t>1 = + (-0.1 / (1+IRR) + (-0.5 / (1+ IRR) ^2 + (0.8 / (1+ IRR)^3) + (1.0 / (1+IRR)^4</t>
  </si>
  <si>
    <t>B</t>
  </si>
  <si>
    <t>C</t>
  </si>
  <si>
    <t>D</t>
  </si>
  <si>
    <t>E</t>
  </si>
  <si>
    <t>F</t>
  </si>
  <si>
    <t>Figure 4.1</t>
  </si>
  <si>
    <t>Stock A
$ price</t>
  </si>
  <si>
    <t>Stock B
$ price</t>
  </si>
  <si>
    <t>Average</t>
  </si>
  <si>
    <t>$ Variance (max-min)</t>
  </si>
  <si>
    <t>Avg/$Variance</t>
  </si>
  <si>
    <t>Range</t>
  </si>
  <si>
    <t>Figure 4.2</t>
  </si>
  <si>
    <t>Same average return with different variance</t>
  </si>
  <si>
    <t>Comparing two stocks</t>
  </si>
  <si>
    <t>ZEUS Fund I</t>
  </si>
  <si>
    <t>PORTFOLIO OF STOCKS AND BONDS</t>
  </si>
  <si>
    <t>ENTRY</t>
  </si>
  <si>
    <t>EXIT</t>
  </si>
  <si>
    <t>CASH FLOWS</t>
  </si>
  <si>
    <t>MONTHLY IRR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</si>
  <si>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</si>
  <si>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</si>
  <si>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</si>
  <si>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</si>
  <si>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</si>
  <si>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</si>
  <si>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</si>
  <si>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</si>
  <si>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Beginning Cash</t>
  </si>
  <si>
    <t>Buy/Sell Stock</t>
  </si>
  <si>
    <t>Buy/Sell Bonds</t>
  </si>
  <si>
    <t>Stock Dividends</t>
  </si>
  <si>
    <t>Bond Coupon Received</t>
  </si>
  <si>
    <t>Acrued Interest (paid)/Received</t>
  </si>
  <si>
    <t>Loan Principal Increase/Decrease</t>
  </si>
  <si>
    <t>Loan Interest Payment</t>
  </si>
  <si>
    <t>Cash Balance Interest Income</t>
  </si>
  <si>
    <t>Cash</t>
  </si>
  <si>
    <t>Total Cash Flows (Levered)</t>
  </si>
  <si>
    <t>Use of cash</t>
  </si>
  <si>
    <t>Total Cash Flows</t>
  </si>
  <si>
    <t>% of Cash to total Value</t>
  </si>
  <si>
    <t>Unlevered Return Calculation:</t>
  </si>
  <si>
    <t xml:space="preserve"> Addback Loan Principal</t>
  </si>
  <si>
    <t xml:space="preserve"> Addback Loan Interest</t>
  </si>
  <si>
    <t>Unlevered Cash Flow</t>
  </si>
  <si>
    <t xml:space="preserve">HPR (UnLevered) = </t>
  </si>
  <si>
    <t>(7-month Interpolated Treasury Bill)</t>
  </si>
  <si>
    <r>
      <t>Risk Free Rate (</t>
    </r>
    <r>
      <rPr>
        <sz val="16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fr) =</t>
    </r>
  </si>
  <si>
    <r>
      <t xml:space="preserve">HPR (Levered) </t>
    </r>
    <r>
      <rPr>
        <sz val="16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p= </t>
    </r>
  </si>
  <si>
    <t>Sharpe Ratio (SR) =</t>
  </si>
  <si>
    <r>
      <t>Portfolio Standard Deviation (</t>
    </r>
    <r>
      <rPr>
        <sz val="16"/>
        <color theme="1"/>
        <rFont val="Georgia"/>
        <family val="1"/>
      </rPr>
      <t>σ</t>
    </r>
    <r>
      <rPr>
        <sz val="11"/>
        <color theme="1"/>
        <rFont val="Georgia"/>
        <family val="1"/>
      </rPr>
      <t>p</t>
    </r>
    <r>
      <rPr>
        <sz val="16"/>
        <color theme="1"/>
        <rFont val="Georgia"/>
        <family val="1"/>
      </rPr>
      <t>)</t>
    </r>
    <r>
      <rPr>
        <sz val="11"/>
        <color theme="1"/>
        <rFont val="Calibri"/>
        <family val="2"/>
        <scheme val="minor"/>
      </rPr>
      <t>=</t>
    </r>
  </si>
  <si>
    <t>Calculation</t>
  </si>
  <si>
    <t>Average Return</t>
  </si>
  <si>
    <t>Figure 4.4</t>
  </si>
  <si>
    <t>σ</t>
  </si>
  <si>
    <t>β</t>
  </si>
  <si>
    <t>CAPM</t>
  </si>
  <si>
    <t>SR</t>
  </si>
  <si>
    <t>T</t>
  </si>
  <si>
    <t>α</t>
  </si>
  <si>
    <t>Market Premium</t>
  </si>
  <si>
    <t>Standard Deviation</t>
  </si>
  <si>
    <t>Beta</t>
  </si>
  <si>
    <t>Capital Asset Pricing Model</t>
  </si>
  <si>
    <t>Sharpe Ratio</t>
  </si>
  <si>
    <t>M-Square</t>
  </si>
  <si>
    <t>Treynor Measure</t>
  </si>
  <si>
    <t>Jensen's Alpha</t>
  </si>
  <si>
    <t>Symbol</t>
  </si>
  <si>
    <t>Rfr + β. Pm</t>
  </si>
  <si>
    <r>
      <t>M</t>
    </r>
    <r>
      <rPr>
        <i/>
        <vertAlign val="superscript"/>
        <sz val="11"/>
        <color theme="1"/>
        <rFont val="Arial"/>
        <family val="2"/>
      </rPr>
      <t>2</t>
    </r>
  </si>
  <si>
    <t>Description</t>
  </si>
  <si>
    <t>R</t>
  </si>
  <si>
    <t>Risk Free Return</t>
  </si>
  <si>
    <t xml:space="preserve"> R - CAPM</t>
  </si>
  <si>
    <t>EFFICIENT</t>
  </si>
  <si>
    <t>FRONTIER</t>
  </si>
  <si>
    <t>Return (R)</t>
  </si>
  <si>
    <t>Wb =100% BONDS</t>
  </si>
  <si>
    <t xml:space="preserve">      Ws=100% STOCKS</t>
  </si>
  <si>
    <t>OPTIMIZATION</t>
  </si>
  <si>
    <t>R = 14%</t>
  </si>
  <si>
    <r>
      <t>RISK (</t>
    </r>
    <r>
      <rPr>
        <b/>
        <sz val="11"/>
        <color theme="1"/>
        <rFont val="Georgia"/>
        <family val="1"/>
      </rPr>
      <t>σ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</si>
  <si>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Georgia"/>
        <family val="1"/>
      </rPr>
      <t xml:space="preserve">σ </t>
    </r>
    <r>
      <rPr>
        <b/>
        <sz val="11"/>
        <color theme="1"/>
        <rFont val="Calibri"/>
        <family val="2"/>
      </rPr>
      <t>= 6%</t>
    </r>
  </si>
  <si>
    <t xml:space="preserve"> R =16%</t>
  </si>
  <si>
    <r>
      <rPr>
        <b/>
        <sz val="11"/>
        <color theme="1"/>
        <rFont val="Georgia"/>
        <family val="1"/>
      </rPr>
      <t xml:space="preserve">σ </t>
    </r>
    <r>
      <rPr>
        <b/>
        <sz val="11"/>
        <color theme="1"/>
        <rFont val="Calibri"/>
        <family val="2"/>
      </rPr>
      <t>= 7%</t>
    </r>
  </si>
  <si>
    <r>
      <t xml:space="preserve">     (R=25%, </t>
    </r>
    <r>
      <rPr>
        <b/>
        <sz val="11"/>
        <color theme="1"/>
        <rFont val="Georgia"/>
        <family val="1"/>
      </rPr>
      <t>σ</t>
    </r>
    <r>
      <rPr>
        <b/>
        <sz val="11"/>
        <color theme="1"/>
        <rFont val="Calibri"/>
        <family val="2"/>
      </rPr>
      <t>=14%)</t>
    </r>
  </si>
  <si>
    <r>
      <t xml:space="preserve">(R=6%, </t>
    </r>
    <r>
      <rPr>
        <b/>
        <sz val="11"/>
        <color theme="1"/>
        <rFont val="Georgia"/>
        <family val="1"/>
      </rPr>
      <t>σ</t>
    </r>
    <r>
      <rPr>
        <b/>
        <sz val="11"/>
        <color theme="1"/>
        <rFont val="Calibri"/>
        <family val="2"/>
      </rPr>
      <t>=8%)</t>
    </r>
  </si>
  <si>
    <t xml:space="preserve">   FROM EFFICIENCY TO OPTIMIZATION</t>
  </si>
  <si>
    <t>Fig. 4.3</t>
  </si>
  <si>
    <r>
      <rPr>
        <b/>
        <sz val="14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>R =</t>
    </r>
    <r>
      <rPr>
        <b/>
        <sz val="11"/>
        <color theme="1"/>
        <rFont val="Calibri"/>
        <family val="2"/>
        <scheme val="minor"/>
      </rPr>
      <t>2%</t>
    </r>
  </si>
  <si>
    <r>
      <t xml:space="preserve"> 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</rPr>
      <t>Δ</t>
    </r>
    <r>
      <rPr>
        <sz val="11"/>
        <color theme="1"/>
        <rFont val="Georgia"/>
        <family val="1"/>
      </rPr>
      <t>σ=</t>
    </r>
    <r>
      <rPr>
        <b/>
        <sz val="11"/>
        <color theme="1"/>
        <rFont val="Calibri"/>
        <family val="2"/>
        <scheme val="minor"/>
      </rPr>
      <t>1%</t>
    </r>
  </si>
  <si>
    <r>
      <rPr>
        <b/>
        <sz val="18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>R /</t>
    </r>
    <r>
      <rPr>
        <b/>
        <sz val="14"/>
        <color theme="1"/>
        <rFont val="Calibri"/>
        <family val="2"/>
      </rPr>
      <t xml:space="preserve"> </t>
    </r>
    <r>
      <rPr>
        <b/>
        <sz val="18"/>
        <color theme="1"/>
        <rFont val="Calibri"/>
        <family val="2"/>
      </rPr>
      <t>Δ</t>
    </r>
    <r>
      <rPr>
        <b/>
        <sz val="11"/>
        <color theme="1"/>
        <rFont val="Georgia"/>
        <family val="1"/>
      </rPr>
      <t>σ</t>
    </r>
    <r>
      <rPr>
        <b/>
        <sz val="11"/>
        <color theme="1"/>
        <rFont val="Calibri"/>
        <family val="2"/>
      </rPr>
      <t xml:space="preserve"> = </t>
    </r>
    <r>
      <rPr>
        <b/>
        <sz val="14"/>
        <color theme="1"/>
        <rFont val="Calibri"/>
        <family val="2"/>
      </rPr>
      <t>2 /1 = 2.0x</t>
    </r>
  </si>
  <si>
    <t>(Wb=60%.Ws=40%)</t>
  </si>
  <si>
    <t>(Wb=55%.Ws=45%)</t>
  </si>
  <si>
    <t>Stock
Portfolio Z</t>
  </si>
  <si>
    <t>Stock
Portfolio X</t>
  </si>
  <si>
    <t>RPR</t>
  </si>
  <si>
    <t>Risk Premium Return</t>
  </si>
  <si>
    <t>Pm</t>
  </si>
  <si>
    <r>
      <t xml:space="preserve">RPR / </t>
    </r>
    <r>
      <rPr>
        <sz val="11"/>
        <color theme="1"/>
        <rFont val="Georgia"/>
        <family val="1"/>
      </rPr>
      <t>σ</t>
    </r>
  </si>
  <si>
    <t>RPR / β</t>
  </si>
  <si>
    <t>INPUT</t>
  </si>
  <si>
    <t>OUTPUT</t>
  </si>
  <si>
    <t>((σm/σp)*P)+Rf</t>
  </si>
  <si>
    <t>Rm - Rf</t>
  </si>
  <si>
    <t>R - Rf</t>
  </si>
  <si>
    <t>Rf</t>
  </si>
  <si>
    <t xml:space="preserve">
Stock
Benchmark 
Market (m)</t>
  </si>
  <si>
    <t>Zeus Stock Portfolio</t>
  </si>
  <si>
    <t>Figure 4.6</t>
  </si>
  <si>
    <t xml:space="preserve">
Bonds
Benchmark 
Market (m)</t>
  </si>
  <si>
    <t>Zeus Bond Portfolio</t>
  </si>
  <si>
    <t>Average Montly Return</t>
  </si>
  <si>
    <t>Risk Free Return (Monthly)</t>
  </si>
  <si>
    <t>Zeus Combined Portfolio</t>
  </si>
  <si>
    <t xml:space="preserve">
Weighted
Benchmark 
Market (m)</t>
  </si>
  <si>
    <t>Portfolio Perfromance Ratio Analysis (Monthly)</t>
  </si>
  <si>
    <t>Average Annualized Return</t>
  </si>
  <si>
    <t>Risk Free Return (Annualized)</t>
  </si>
  <si>
    <t>Portfolio Perfromance Ratio Analysis (Annualized)</t>
  </si>
  <si>
    <t>(Levered adjusted for 7 months)</t>
  </si>
  <si>
    <t>Portfolio Perfomance Ratio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</si>
</sst>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0.00"/>
    <numFmt numFmtId="165" formatCode="&quot;$&quot;#,##0.00"/>
    <numFmt numFmtId="166" formatCode="0.00\x"/>
    <numFmt numFmtId="167" formatCode="_(* #,##0_);_(* \(#,##0\);_(* &quot;-&quot;??_);_(@_)"/>
    <numFmt numFmtId="168" formatCode="_(&quot;$&quot;* #,##0_);_(&quot;$&quot;* \(#,##0\);_(&quot;$&quot;* &quot;-&quot;??_);_(@_)"/>
    <numFmt numFmtId="169" formatCode="0.0%"/>
    <numFmt numFmtId="170" formatCode="0.000\x"/>
    <numFmt numFmtId="171" formatCode="0.000%"/>
    <numFmt numFmtId="172" formatCode="_(* #,##0.000_);_(* \(#,##0.000\);_(* &quot;-&quot;??_);_(@_)"/>
    <numFmt numFmtId="173" formatCode="0.00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rgb="FF00B0F0"/>
      <name val="Times New Roman"/>
      <family val="1"/>
    </font>
    <font>
      <b/>
      <sz val="10"/>
      <color rgb="FF00B0F0"/>
      <name val="Arial"/>
      <family val="2"/>
    </font>
    <font>
      <u/>
      <sz val="9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Georgia"/>
      <family val="1"/>
    </font>
    <font>
      <sz val="16"/>
      <color theme="1"/>
      <name val="Georg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b/>
      <sz val="11"/>
      <color theme="1"/>
      <name val="Georgia"/>
      <family val="1"/>
    </font>
    <font>
      <b/>
      <sz val="11"/>
      <color theme="1"/>
      <name val="Calibri"/>
      <family val="2"/>
    </font>
    <font>
      <b/>
      <sz val="11"/>
      <color theme="1"/>
      <name val="Calibri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Fill="1"/>
    <xf numFmtId="0" fontId="1" fillId="3" borderId="5" xfId="0" applyFont="1" applyFill="1" applyBorder="1" applyAlignment="1">
      <alignment horizontal="center"/>
    </xf>
    <xf numFmtId="0" fontId="0" fillId="3" borderId="5" xfId="0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0" fontId="0" fillId="0" borderId="6" xfId="0" quotePrefix="1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10" fontId="0" fillId="0" borderId="0" xfId="0" quotePrefix="1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6" fillId="0" borderId="0" xfId="0" quotePrefix="1" applyNumberFormat="1" applyFont="1" applyBorder="1" applyAlignment="1">
      <alignment horizontal="center"/>
    </xf>
    <xf numFmtId="0" fontId="7" fillId="0" borderId="0" xfId="0" applyFont="1"/>
    <xf numFmtId="0" fontId="0" fillId="0" borderId="7" xfId="0" applyBorder="1"/>
    <xf numFmtId="0" fontId="8" fillId="0" borderId="0" xfId="0" applyFont="1"/>
    <xf numFmtId="0" fontId="9" fillId="0" borderId="0" xfId="0" applyFont="1"/>
    <xf numFmtId="164" fontId="0" fillId="0" borderId="0" xfId="0" applyNumberFormat="1"/>
    <xf numFmtId="0" fontId="1" fillId="4" borderId="8" xfId="0" applyFont="1" applyFill="1" applyBorder="1" applyAlignment="1">
      <alignment horizontal="center" wrapText="1"/>
    </xf>
    <xf numFmtId="0" fontId="0" fillId="0" borderId="8" xfId="0" applyBorder="1"/>
    <xf numFmtId="164" fontId="0" fillId="0" borderId="8" xfId="0" applyNumberFormat="1" applyBorder="1"/>
    <xf numFmtId="0" fontId="0" fillId="0" borderId="6" xfId="0" applyBorder="1"/>
    <xf numFmtId="165" fontId="0" fillId="0" borderId="6" xfId="0" applyNumberFormat="1" applyBorder="1"/>
    <xf numFmtId="166" fontId="0" fillId="0" borderId="6" xfId="0" applyNumberFormat="1" applyBorder="1"/>
    <xf numFmtId="0" fontId="12" fillId="0" borderId="0" xfId="0" applyFont="1"/>
    <xf numFmtId="0" fontId="13" fillId="5" borderId="0" xfId="0" applyFont="1" applyFill="1"/>
    <xf numFmtId="0" fontId="11" fillId="5" borderId="0" xfId="0" applyFont="1" applyFill="1"/>
    <xf numFmtId="10" fontId="0" fillId="0" borderId="0" xfId="3" applyNumberFormat="1" applyFont="1"/>
    <xf numFmtId="0" fontId="2" fillId="4" borderId="1" xfId="0" applyFont="1" applyFill="1" applyBorder="1" applyAlignment="1">
      <alignment horizontal="center"/>
    </xf>
    <xf numFmtId="0" fontId="14" fillId="6" borderId="0" xfId="0" applyFont="1" applyFill="1" applyAlignment="1">
      <alignment vertical="top"/>
    </xf>
    <xf numFmtId="0" fontId="15" fillId="6" borderId="0" xfId="0" applyFont="1" applyFill="1" applyAlignment="1">
      <alignment horizontal="left"/>
    </xf>
    <xf numFmtId="0" fontId="16" fillId="6" borderId="9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2" fillId="2" borderId="10" xfId="0" quotePrefix="1" applyFont="1" applyFill="1" applyBorder="1" applyAlignment="1">
      <alignment horizontal="center"/>
    </xf>
    <xf numFmtId="0" fontId="2" fillId="2" borderId="10" xfId="0" quotePrefix="1" applyFont="1" applyFill="1" applyBorder="1" applyAlignment="1">
      <alignment horizontal="right"/>
    </xf>
    <xf numFmtId="15" fontId="17" fillId="2" borderId="10" xfId="0" applyNumberFormat="1" applyFont="1" applyFill="1" applyBorder="1" applyAlignment="1">
      <alignment horizontal="center" wrapText="1"/>
    </xf>
    <xf numFmtId="0" fontId="18" fillId="0" borderId="0" xfId="0" applyFont="1"/>
    <xf numFmtId="167" fontId="0" fillId="0" borderId="11" xfId="0" applyNumberFormat="1" applyBorder="1"/>
    <xf numFmtId="167" fontId="0" fillId="0" borderId="12" xfId="0" applyNumberFormat="1" applyBorder="1"/>
    <xf numFmtId="167" fontId="0" fillId="0" borderId="9" xfId="0" applyNumberFormat="1" applyBorder="1"/>
    <xf numFmtId="167" fontId="0" fillId="0" borderId="0" xfId="0" applyNumberFormat="1"/>
    <xf numFmtId="168" fontId="0" fillId="0" borderId="9" xfId="0" applyNumberFormat="1" applyBorder="1"/>
    <xf numFmtId="168" fontId="0" fillId="0" borderId="0" xfId="0" applyNumberFormat="1" applyBorder="1"/>
    <xf numFmtId="168" fontId="0" fillId="0" borderId="0" xfId="0" applyNumberFormat="1"/>
    <xf numFmtId="0" fontId="0" fillId="0" borderId="9" xfId="0" applyBorder="1"/>
    <xf numFmtId="168" fontId="0" fillId="0" borderId="13" xfId="0" applyNumberFormat="1" applyBorder="1"/>
    <xf numFmtId="168" fontId="0" fillId="0" borderId="8" xfId="0" applyNumberFormat="1" applyBorder="1"/>
    <xf numFmtId="10" fontId="0" fillId="0" borderId="0" xfId="0" applyNumberFormat="1"/>
    <xf numFmtId="168" fontId="0" fillId="0" borderId="9" xfId="2" applyNumberFormat="1" applyFont="1" applyBorder="1"/>
    <xf numFmtId="168" fontId="0" fillId="0" borderId="0" xfId="2" applyNumberFormat="1" applyFont="1"/>
    <xf numFmtId="167" fontId="0" fillId="0" borderId="14" xfId="0" applyNumberFormat="1" applyBorder="1"/>
    <xf numFmtId="167" fontId="0" fillId="0" borderId="10" xfId="0" applyNumberFormat="1" applyBorder="1"/>
    <xf numFmtId="0" fontId="0" fillId="0" borderId="0" xfId="0" quotePrefix="1"/>
    <xf numFmtId="169" fontId="0" fillId="0" borderId="0" xfId="3" applyNumberFormat="1" applyFont="1"/>
    <xf numFmtId="169" fontId="0" fillId="0" borderId="0" xfId="3" applyNumberFormat="1" applyFont="1" applyAlignment="1">
      <alignment horizontal="right"/>
    </xf>
    <xf numFmtId="0" fontId="19" fillId="0" borderId="0" xfId="0" applyFont="1"/>
    <xf numFmtId="167" fontId="0" fillId="0" borderId="0" xfId="1" applyNumberFormat="1" applyFont="1"/>
    <xf numFmtId="168" fontId="0" fillId="0" borderId="10" xfId="0" applyNumberFormat="1" applyBorder="1"/>
    <xf numFmtId="0" fontId="0" fillId="0" borderId="0" xfId="0" applyAlignment="1">
      <alignment horizontal="right"/>
    </xf>
    <xf numFmtId="10" fontId="0" fillId="0" borderId="1" xfId="3" applyNumberFormat="1" applyFont="1" applyBorder="1"/>
    <xf numFmtId="169" fontId="0" fillId="0" borderId="0" xfId="3" quotePrefix="1" applyNumberFormat="1" applyFont="1"/>
    <xf numFmtId="43" fontId="1" fillId="4" borderId="1" xfId="1" applyFont="1" applyFill="1" applyBorder="1"/>
    <xf numFmtId="0" fontId="23" fillId="4" borderId="5" xfId="0" applyFont="1" applyFill="1" applyBorder="1" applyAlignment="1">
      <alignment horizontal="center" wrapText="1"/>
    </xf>
    <xf numFmtId="10" fontId="25" fillId="0" borderId="9" xfId="3" applyNumberFormat="1" applyFont="1" applyBorder="1"/>
    <xf numFmtId="170" fontId="25" fillId="0" borderId="9" xfId="1" applyNumberFormat="1" applyFont="1" applyBorder="1"/>
    <xf numFmtId="172" fontId="0" fillId="0" borderId="0" xfId="1" applyNumberFormat="1" applyFont="1"/>
    <xf numFmtId="171" fontId="0" fillId="0" borderId="9" xfId="0" quotePrefix="1" applyNumberFormat="1" applyBorder="1"/>
    <xf numFmtId="10" fontId="24" fillId="0" borderId="9" xfId="3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72" fontId="0" fillId="0" borderId="13" xfId="1" applyNumberFormat="1" applyFont="1" applyBorder="1"/>
    <xf numFmtId="0" fontId="0" fillId="4" borderId="18" xfId="0" applyFill="1" applyBorder="1"/>
    <xf numFmtId="0" fontId="0" fillId="0" borderId="17" xfId="0" applyBorder="1"/>
    <xf numFmtId="0" fontId="0" fillId="0" borderId="16" xfId="0" applyBorder="1"/>
    <xf numFmtId="0" fontId="0" fillId="4" borderId="5" xfId="0" applyFill="1" applyBorder="1"/>
    <xf numFmtId="0" fontId="0" fillId="0" borderId="13" xfId="0" applyBorder="1"/>
    <xf numFmtId="0" fontId="0" fillId="0" borderId="13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0" fontId="0" fillId="0" borderId="9" xfId="0" quotePrefix="1" applyNumberFormat="1" applyBorder="1"/>
    <xf numFmtId="171" fontId="0" fillId="0" borderId="9" xfId="3" applyNumberFormat="1" applyFont="1" applyBorder="1"/>
    <xf numFmtId="0" fontId="0" fillId="0" borderId="19" xfId="0" applyBorder="1"/>
    <xf numFmtId="0" fontId="0" fillId="0" borderId="20" xfId="0" applyBorder="1"/>
    <xf numFmtId="0" fontId="1" fillId="0" borderId="19" xfId="0" applyFont="1" applyBorder="1"/>
    <xf numFmtId="0" fontId="1" fillId="0" borderId="0" xfId="0" quotePrefix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right" vertical="center"/>
    </xf>
    <xf numFmtId="0" fontId="31" fillId="0" borderId="0" xfId="0" applyFont="1"/>
    <xf numFmtId="0" fontId="37" fillId="0" borderId="19" xfId="0" quotePrefix="1" applyFont="1" applyBorder="1"/>
    <xf numFmtId="0" fontId="38" fillId="0" borderId="19" xfId="0" quotePrefix="1" applyFont="1" applyBorder="1"/>
    <xf numFmtId="173" fontId="24" fillId="0" borderId="9" xfId="1" applyNumberFormat="1" applyFont="1" applyFill="1" applyBorder="1"/>
    <xf numFmtId="10" fontId="25" fillId="0" borderId="9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25" fillId="0" borderId="9" xfId="1" applyNumberFormat="1" applyFont="1" applyBorder="1" applyAlignment="1">
      <alignment horizontal="center"/>
    </xf>
    <xf numFmtId="172" fontId="0" fillId="0" borderId="13" xfId="1" applyNumberFormat="1" applyFont="1" applyBorder="1" applyAlignment="1">
      <alignment horizontal="center"/>
    </xf>
    <xf numFmtId="172" fontId="0" fillId="0" borderId="0" xfId="1" applyNumberFormat="1" applyFont="1" applyAlignment="1">
      <alignment horizontal="center"/>
    </xf>
    <xf numFmtId="10" fontId="24" fillId="0" borderId="9" xfId="3" applyNumberFormat="1" applyFont="1" applyBorder="1" applyAlignment="1">
      <alignment horizontal="center"/>
    </xf>
    <xf numFmtId="10" fontId="0" fillId="0" borderId="9" xfId="0" quotePrefix="1" applyNumberFormat="1" applyBorder="1" applyAlignment="1">
      <alignment horizontal="center"/>
    </xf>
    <xf numFmtId="173" fontId="24" fillId="0" borderId="9" xfId="1" applyNumberFormat="1" applyFont="1" applyFill="1" applyBorder="1" applyAlignment="1">
      <alignment horizontal="center"/>
    </xf>
    <xf numFmtId="171" fontId="0" fillId="0" borderId="9" xfId="0" quotePrefix="1" applyNumberFormat="1" applyBorder="1" applyAlignment="1">
      <alignment horizontal="center"/>
    </xf>
    <xf numFmtId="171" fontId="0" fillId="0" borderId="9" xfId="3" applyNumberFormat="1" applyFont="1" applyBorder="1" applyAlignment="1">
      <alignment horizontal="center"/>
    </xf>
    <xf numFmtId="0" fontId="1" fillId="4" borderId="5" xfId="0" applyFont="1" applyFill="1" applyBorder="1"/>
    <xf numFmtId="10" fontId="39" fillId="0" borderId="0" xfId="3" applyNumberFormat="1" applyFont="1" applyBorder="1"/>
    <xf numFmtId="0" fontId="0" fillId="0" borderId="0" xfId="0" applyAlignment="1">
      <alignment horizontal="left" vertical="top" textRotation="90"/>
    </xf>
    <xf numFmtId="0" fontId="32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6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6</xdr:row>
      <xdr:rowOff>19050</xdr:rowOff>
    </xdr:from>
    <xdr:to>
      <xdr:col>3</xdr:col>
      <xdr:colOff>600075</xdr:colOff>
      <xdr:row>10</xdr:row>
      <xdr:rowOff>161925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E4E33FE5-8A87-44C2-857B-022AD927F416}"/>
            </a:ext>
          </a:extLst>
        </xdr:cNvPr>
        <xdr:cNvSpPr/>
      </xdr:nvSpPr>
      <xdr:spPr>
        <a:xfrm>
          <a:off x="2800350" y="1371600"/>
          <a:ext cx="466725" cy="866775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141665</xdr:colOff>
      <xdr:row>3</xdr:row>
      <xdr:rowOff>88900</xdr:rowOff>
    </xdr:from>
    <xdr:to>
      <xdr:col>7</xdr:col>
      <xdr:colOff>152400</xdr:colOff>
      <xdr:row>15</xdr:row>
      <xdr:rowOff>177801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A6DEA855-4464-4C90-B689-3E38FA73F47C}"/>
            </a:ext>
          </a:extLst>
        </xdr:cNvPr>
        <xdr:cNvSpPr/>
      </xdr:nvSpPr>
      <xdr:spPr>
        <a:xfrm>
          <a:off x="2093232" y="270933"/>
          <a:ext cx="2313668" cy="2476501"/>
        </a:xfrm>
        <a:custGeom>
          <a:avLst/>
          <a:gdLst>
            <a:gd name="connsiteX0" fmla="*/ 2398335 w 3702202"/>
            <a:gd name="connsiteY0" fmla="*/ 2019300 h 2019300"/>
            <a:gd name="connsiteX1" fmla="*/ 23435 w 3702202"/>
            <a:gd name="connsiteY1" fmla="*/ 1265766 h 2019300"/>
            <a:gd name="connsiteX2" fmla="*/ 3685268 w 3702202"/>
            <a:gd name="connsiteY2" fmla="*/ 16933 h 2019300"/>
            <a:gd name="connsiteX3" fmla="*/ 3685268 w 3702202"/>
            <a:gd name="connsiteY3" fmla="*/ 16933 h 2019300"/>
            <a:gd name="connsiteX4" fmla="*/ 3702202 w 3702202"/>
            <a:gd name="connsiteY4" fmla="*/ 0 h 2019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02202" h="2019300">
              <a:moveTo>
                <a:pt x="2398335" y="2019300"/>
              </a:moveTo>
              <a:cubicBezTo>
                <a:pt x="1103640" y="1809397"/>
                <a:pt x="-191054" y="1599494"/>
                <a:pt x="23435" y="1265766"/>
              </a:cubicBezTo>
              <a:cubicBezTo>
                <a:pt x="237924" y="932038"/>
                <a:pt x="3685268" y="16933"/>
                <a:pt x="3685268" y="16933"/>
              </a:cubicBezTo>
              <a:lnTo>
                <a:pt x="3685268" y="16933"/>
              </a:lnTo>
              <a:lnTo>
                <a:pt x="3702202" y="0"/>
              </a:lnTo>
            </a:path>
          </a:pathLst>
        </a:cu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613833</xdr:colOff>
      <xdr:row>11</xdr:row>
      <xdr:rowOff>376767</xdr:rowOff>
    </xdr:from>
    <xdr:to>
      <xdr:col>3</xdr:col>
      <xdr:colOff>105833</xdr:colOff>
      <xdr:row>12</xdr:row>
      <xdr:rowOff>4233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8AC20F4-455C-41A5-A57F-D0E5CE0381E2}"/>
            </a:ext>
          </a:extLst>
        </xdr:cNvPr>
        <xdr:cNvCxnSpPr/>
      </xdr:nvCxnSpPr>
      <xdr:spPr>
        <a:xfrm flipV="1">
          <a:off x="1257300" y="2015067"/>
          <a:ext cx="778933" cy="126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33867</xdr:colOff>
      <xdr:row>10</xdr:row>
      <xdr:rowOff>177801</xdr:rowOff>
    </xdr:from>
    <xdr:to>
      <xdr:col>3</xdr:col>
      <xdr:colOff>254000</xdr:colOff>
      <xdr:row>11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E123B22-87C2-4C50-873A-BFCC067009B5}"/>
            </a:ext>
          </a:extLst>
        </xdr:cNvPr>
        <xdr:cNvCxnSpPr/>
      </xdr:nvCxnSpPr>
      <xdr:spPr>
        <a:xfrm flipV="1">
          <a:off x="1320800" y="1634068"/>
          <a:ext cx="884767" cy="42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165100</xdr:colOff>
      <xdr:row>12</xdr:row>
      <xdr:rowOff>42333</xdr:rowOff>
    </xdr:from>
    <xdr:to>
      <xdr:col>3</xdr:col>
      <xdr:colOff>186266</xdr:colOff>
      <xdr:row>18</xdr:row>
      <xdr:rowOff>173566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4FF6C0-5236-4C89-A21A-FFB7E6E447D5}"/>
            </a:ext>
          </a:extLst>
        </xdr:cNvPr>
        <xdr:cNvCxnSpPr/>
      </xdr:nvCxnSpPr>
      <xdr:spPr>
        <a:xfrm flipV="1">
          <a:off x="2116667" y="2743200"/>
          <a:ext cx="21166" cy="12234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262466</xdr:colOff>
      <xdr:row>7</xdr:row>
      <xdr:rowOff>76201</xdr:rowOff>
    </xdr:from>
    <xdr:to>
      <xdr:col>3</xdr:col>
      <xdr:colOff>262466</xdr:colOff>
      <xdr:row>10</xdr:row>
      <xdr:rowOff>131233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6D76905-18F7-4BBD-ACCF-40EB383E46D9}"/>
            </a:ext>
          </a:extLst>
        </xdr:cNvPr>
        <xdr:cNvCxnSpPr/>
      </xdr:nvCxnSpPr>
      <xdr:spPr>
        <a:xfrm>
          <a:off x="2214033" y="986368"/>
          <a:ext cx="0" cy="6011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232833</xdr:colOff>
      <xdr:row>10</xdr:row>
      <xdr:rowOff>110067</xdr:rowOff>
    </xdr:from>
    <xdr:to>
      <xdr:col>3</xdr:col>
      <xdr:colOff>325967</xdr:colOff>
      <xdr:row>11</xdr:row>
      <xdr:rowOff>42334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AFA8F901-3CCF-49B6-BF56-F9AA142ABC97}"/>
            </a:ext>
          </a:extLst>
        </xdr:cNvPr>
        <xdr:cNvSpPr/>
      </xdr:nvSpPr>
      <xdr:spPr>
        <a:xfrm>
          <a:off x="2184400" y="1566334"/>
          <a:ext cx="93134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105832</xdr:colOff>
      <xdr:row>11</xdr:row>
      <xdr:rowOff>334433</xdr:rowOff>
    </xdr:from>
    <xdr:to>
      <xdr:col>3</xdr:col>
      <xdr:colOff>198966</xdr:colOff>
      <xdr:row>12</xdr:row>
      <xdr:rowOff>63500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946DA6A0-0B62-4674-8F14-51F091A78859}"/>
            </a:ext>
          </a:extLst>
        </xdr:cNvPr>
        <xdr:cNvSpPr/>
      </xdr:nvSpPr>
      <xdr:spPr>
        <a:xfrm>
          <a:off x="2057399" y="1972733"/>
          <a:ext cx="93134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101601</xdr:colOff>
      <xdr:row>3</xdr:row>
      <xdr:rowOff>67733</xdr:rowOff>
    </xdr:from>
    <xdr:to>
      <xdr:col>7</xdr:col>
      <xdr:colOff>194735</xdr:colOff>
      <xdr:row>3</xdr:row>
      <xdr:rowOff>182033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2AFA1DF8-F915-4C58-BCB5-678C2C278F40}"/>
            </a:ext>
          </a:extLst>
        </xdr:cNvPr>
        <xdr:cNvSpPr/>
      </xdr:nvSpPr>
      <xdr:spPr>
        <a:xfrm>
          <a:off x="4639734" y="249766"/>
          <a:ext cx="93134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491067</xdr:colOff>
      <xdr:row>15</xdr:row>
      <xdr:rowOff>105833</xdr:rowOff>
    </xdr:from>
    <xdr:to>
      <xdr:col>5</xdr:col>
      <xdr:colOff>584201</xdr:colOff>
      <xdr:row>16</xdr:row>
      <xdr:rowOff>38099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39221429-C5BF-46EA-B6BE-041E1225225B}"/>
            </a:ext>
          </a:extLst>
        </xdr:cNvPr>
        <xdr:cNvSpPr/>
      </xdr:nvSpPr>
      <xdr:spPr>
        <a:xfrm>
          <a:off x="3742267" y="2675466"/>
          <a:ext cx="93134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300566</xdr:colOff>
      <xdr:row>11</xdr:row>
      <xdr:rowOff>50800</xdr:rowOff>
    </xdr:from>
    <xdr:to>
      <xdr:col>3</xdr:col>
      <xdr:colOff>309033</xdr:colOff>
      <xdr:row>18</xdr:row>
      <xdr:rowOff>177799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F0075EA4-B438-4118-9AEF-B4C8A9F5C18D}"/>
            </a:ext>
          </a:extLst>
        </xdr:cNvPr>
        <xdr:cNvCxnSpPr/>
      </xdr:nvCxnSpPr>
      <xdr:spPr>
        <a:xfrm flipH="1">
          <a:off x="2252133" y="2366433"/>
          <a:ext cx="8467" cy="16044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42333</xdr:colOff>
      <xdr:row>10</xdr:row>
      <xdr:rowOff>131234</xdr:rowOff>
    </xdr:from>
    <xdr:to>
      <xdr:col>1</xdr:col>
      <xdr:colOff>42333</xdr:colOff>
      <xdr:row>11</xdr:row>
      <xdr:rowOff>376767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727420FD-7799-48B8-B379-D29AA3C65215}"/>
            </a:ext>
          </a:extLst>
        </xdr:cNvPr>
        <xdr:cNvCxnSpPr/>
      </xdr:nvCxnSpPr>
      <xdr:spPr>
        <a:xfrm flipV="1">
          <a:off x="749300" y="2264834"/>
          <a:ext cx="0" cy="427566"/>
        </a:xfrm>
        <a:prstGeom prst="straightConnector1">
          <a:avLst/>
        </a:prstGeom>
        <a:ln w="190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143933</xdr:colOff>
      <xdr:row>19</xdr:row>
      <xdr:rowOff>160865</xdr:rowOff>
    </xdr:from>
    <xdr:to>
      <xdr:col>3</xdr:col>
      <xdr:colOff>309033</xdr:colOff>
      <xdr:row>19</xdr:row>
      <xdr:rowOff>160866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7D0D9AA-CE18-4CAE-9D2A-CC7F30DD2E80}"/>
            </a:ext>
          </a:extLst>
        </xdr:cNvPr>
        <xdr:cNvCxnSpPr/>
      </xdr:nvCxnSpPr>
      <xdr:spPr>
        <a:xfrm>
          <a:off x="2159000" y="4135965"/>
          <a:ext cx="165100" cy="1"/>
        </a:xfrm>
        <a:prstGeom prst="straightConnector1">
          <a:avLst/>
        </a:prstGeom>
        <a:ln w="190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141665</xdr:colOff>
      <xdr:row>3</xdr:row>
      <xdr:rowOff>88900</xdr:rowOff>
    </xdr:from>
    <xdr:to>
      <xdr:col>7</xdr:col>
      <xdr:colOff>152400</xdr:colOff>
      <xdr:row>15</xdr:row>
      <xdr:rowOff>177801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5D656ECE-6747-4F8E-B2CF-180D3EB6FF26}"/>
            </a:ext>
          </a:extLst>
        </xdr:cNvPr>
        <xdr:cNvSpPr/>
      </xdr:nvSpPr>
      <xdr:spPr>
        <a:xfrm>
          <a:off x="2297490" y="933450"/>
          <a:ext cx="2607885" cy="2524126"/>
        </a:xfrm>
        <a:custGeom>
          <a:avLst/>
          <a:gdLst>
            <a:gd name="connsiteX0" fmla="*/ 2398335 w 3702202"/>
            <a:gd name="connsiteY0" fmla="*/ 2019300 h 2019300"/>
            <a:gd name="connsiteX1" fmla="*/ 23435 w 3702202"/>
            <a:gd name="connsiteY1" fmla="*/ 1265766 h 2019300"/>
            <a:gd name="connsiteX2" fmla="*/ 3685268 w 3702202"/>
            <a:gd name="connsiteY2" fmla="*/ 16933 h 2019300"/>
            <a:gd name="connsiteX3" fmla="*/ 3685268 w 3702202"/>
            <a:gd name="connsiteY3" fmla="*/ 16933 h 2019300"/>
            <a:gd name="connsiteX4" fmla="*/ 3702202 w 3702202"/>
            <a:gd name="connsiteY4" fmla="*/ 0 h 2019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02202" h="2019300">
              <a:moveTo>
                <a:pt x="2398335" y="2019300"/>
              </a:moveTo>
              <a:cubicBezTo>
                <a:pt x="1103640" y="1809397"/>
                <a:pt x="-191054" y="1599494"/>
                <a:pt x="23435" y="1265766"/>
              </a:cubicBezTo>
              <a:cubicBezTo>
                <a:pt x="237924" y="932038"/>
                <a:pt x="3685268" y="16933"/>
                <a:pt x="3685268" y="16933"/>
              </a:cubicBezTo>
              <a:lnTo>
                <a:pt x="3685268" y="16933"/>
              </a:lnTo>
              <a:lnTo>
                <a:pt x="3702202" y="0"/>
              </a:lnTo>
            </a:path>
          </a:pathLst>
        </a:cu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613833</xdr:colOff>
      <xdr:row>11</xdr:row>
      <xdr:rowOff>376767</xdr:rowOff>
    </xdr:from>
    <xdr:to>
      <xdr:col>3</xdr:col>
      <xdr:colOff>105833</xdr:colOff>
      <xdr:row>12</xdr:row>
      <xdr:rowOff>4233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2BC77AB-C80B-460D-92F1-317C3E153EC9}"/>
            </a:ext>
          </a:extLst>
        </xdr:cNvPr>
        <xdr:cNvCxnSpPr/>
      </xdr:nvCxnSpPr>
      <xdr:spPr>
        <a:xfrm flipV="1">
          <a:off x="1314450" y="2705100"/>
          <a:ext cx="942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165100</xdr:colOff>
      <xdr:row>12</xdr:row>
      <xdr:rowOff>42333</xdr:rowOff>
    </xdr:from>
    <xdr:to>
      <xdr:col>3</xdr:col>
      <xdr:colOff>186266</xdr:colOff>
      <xdr:row>18</xdr:row>
      <xdr:rowOff>173566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0A5833A-43FA-4B14-8594-41E1497A5B03}"/>
            </a:ext>
          </a:extLst>
        </xdr:cNvPr>
        <xdr:cNvCxnSpPr/>
      </xdr:nvCxnSpPr>
      <xdr:spPr>
        <a:xfrm flipV="1">
          <a:off x="2314575" y="2743200"/>
          <a:ext cx="28574" cy="1247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105832</xdr:colOff>
      <xdr:row>11</xdr:row>
      <xdr:rowOff>334433</xdr:rowOff>
    </xdr:from>
    <xdr:to>
      <xdr:col>3</xdr:col>
      <xdr:colOff>198966</xdr:colOff>
      <xdr:row>12</xdr:row>
      <xdr:rowOff>63500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42AF6497-1182-4A93-B6BB-2BD37B092E35}"/>
            </a:ext>
          </a:extLst>
        </xdr:cNvPr>
        <xdr:cNvSpPr/>
      </xdr:nvSpPr>
      <xdr:spPr>
        <a:xfrm>
          <a:off x="2257424" y="2657475"/>
          <a:ext cx="95250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101601</xdr:colOff>
      <xdr:row>3</xdr:row>
      <xdr:rowOff>67733</xdr:rowOff>
    </xdr:from>
    <xdr:to>
      <xdr:col>7</xdr:col>
      <xdr:colOff>194735</xdr:colOff>
      <xdr:row>3</xdr:row>
      <xdr:rowOff>182033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B80A6967-51AD-4285-9578-40352F2BC7EC}"/>
            </a:ext>
          </a:extLst>
        </xdr:cNvPr>
        <xdr:cNvSpPr/>
      </xdr:nvSpPr>
      <xdr:spPr>
        <a:xfrm>
          <a:off x="4857751" y="914400"/>
          <a:ext cx="85726" cy="1143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491067</xdr:colOff>
      <xdr:row>15</xdr:row>
      <xdr:rowOff>105833</xdr:rowOff>
    </xdr:from>
    <xdr:to>
      <xdr:col>5</xdr:col>
      <xdr:colOff>584201</xdr:colOff>
      <xdr:row>16</xdr:row>
      <xdr:rowOff>38099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1ED3C21E-E1A4-4CA2-9C83-A64A2AEAADDA}"/>
            </a:ext>
          </a:extLst>
        </xdr:cNvPr>
        <xdr:cNvSpPr/>
      </xdr:nvSpPr>
      <xdr:spPr>
        <a:xfrm>
          <a:off x="3952875" y="3381375"/>
          <a:ext cx="85726" cy="114299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143933</xdr:colOff>
      <xdr:row>19</xdr:row>
      <xdr:rowOff>160865</xdr:rowOff>
    </xdr:from>
    <xdr:to>
      <xdr:col>3</xdr:col>
      <xdr:colOff>309033</xdr:colOff>
      <xdr:row>19</xdr:row>
      <xdr:rowOff>160866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DEA88A7-665A-48B5-BB0C-EB849C76353D}"/>
            </a:ext>
          </a:extLst>
        </xdr:cNvPr>
        <xdr:cNvCxnSpPr/>
      </xdr:nvCxnSpPr>
      <xdr:spPr>
        <a:xfrm>
          <a:off x="2295525" y="4057648"/>
          <a:ext cx="161925" cy="1"/>
        </a:xfrm>
        <a:prstGeom prst="straightConnector1">
          <a:avLst/>
        </a:prstGeom>
        <a:ln w="190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B95F-A409-47F7-A8C3-F18138E7F6EC}">
  <dimension ref="A1:J26"/>
  <sheetViews>
    <sheetView showGridLines="0" workbookViewId="0"/>
  </sheetViews>
  <sheetFormatPr defaultRowHeight="14.35" x14ac:dyDescent="0.5"/>
  <cols>
    <col min="1" max="1" width="5.64453125" customWidth="1"/>
    <col min="2" max="2" width="10.9375" customWidth="1"/>
    <col min="3" max="7" width="10" customWidth="1"/>
    <col min="9" max="9" width="4.703125" customWidth="1"/>
    <col min="11" max="11" width="2.46875" customWidth="1"/>
  </cols>
  <sheetData>
    <row r="1" spans="1:7" ht="20.7" x14ac:dyDescent="0.7">
      <c r="A1" s="19" t="s">
        <v>0</v>
      </c>
    </row>
    <row r="4" spans="1:7" ht="14.7" thickBot="1" x14ac:dyDescent="0.55000000000000004">
      <c r="B4" s="1" t="s">
        <v>1</v>
      </c>
    </row>
    <row r="5" spans="1:7" ht="15.35" thickBot="1" x14ac:dyDescent="0.55000000000000004">
      <c r="B5" s="2"/>
      <c r="C5" s="3">
        <v>0</v>
      </c>
      <c r="D5" s="3">
        <v>1</v>
      </c>
      <c r="E5" s="3">
        <v>2</v>
      </c>
      <c r="F5" s="3">
        <v>3</v>
      </c>
      <c r="G5" s="3">
        <v>4</v>
      </c>
    </row>
    <row r="6" spans="1:7" ht="15.35" thickBot="1" x14ac:dyDescent="0.55000000000000004">
      <c r="B6" s="4" t="s">
        <v>2</v>
      </c>
      <c r="C6" s="5">
        <v>-100</v>
      </c>
      <c r="D6" s="5">
        <v>5</v>
      </c>
      <c r="E6" s="5">
        <v>5</v>
      </c>
      <c r="F6" s="5">
        <v>5</v>
      </c>
      <c r="G6" s="5">
        <v>105</v>
      </c>
    </row>
    <row r="8" spans="1:7" x14ac:dyDescent="0.5">
      <c r="B8" s="6" t="s">
        <v>3</v>
      </c>
      <c r="C8" s="7" t="str">
        <f>+C20</f>
        <v>B</v>
      </c>
      <c r="D8" s="7" t="str">
        <f t="shared" ref="D8:G8" si="0">+D20</f>
        <v>C</v>
      </c>
      <c r="E8" s="7" t="str">
        <f t="shared" si="0"/>
        <v>D</v>
      </c>
      <c r="F8" s="7" t="str">
        <f t="shared" si="0"/>
        <v>E</v>
      </c>
      <c r="G8" s="7" t="str">
        <f t="shared" si="0"/>
        <v>F</v>
      </c>
    </row>
    <row r="9" spans="1:7" x14ac:dyDescent="0.5">
      <c r="A9" s="8">
        <v>10</v>
      </c>
      <c r="B9" s="9" t="s">
        <v>4</v>
      </c>
      <c r="C9" s="10">
        <v>0</v>
      </c>
      <c r="D9" s="10">
        <v>1</v>
      </c>
      <c r="E9" s="10">
        <v>2</v>
      </c>
      <c r="F9" s="10">
        <v>3</v>
      </c>
      <c r="G9" s="10">
        <v>4</v>
      </c>
    </row>
    <row r="10" spans="1:7" x14ac:dyDescent="0.5">
      <c r="A10" s="8">
        <v>11</v>
      </c>
      <c r="B10" s="11">
        <f>IRR(C10:G10)</f>
        <v>5.0000000000000488E-2</v>
      </c>
      <c r="C10" s="12">
        <f>+C6</f>
        <v>-100</v>
      </c>
      <c r="D10" s="12">
        <f t="shared" ref="D10:F10" si="1">+D6</f>
        <v>5</v>
      </c>
      <c r="E10" s="12">
        <f t="shared" si="1"/>
        <v>5</v>
      </c>
      <c r="F10" s="12">
        <f t="shared" si="1"/>
        <v>5</v>
      </c>
      <c r="G10" s="12">
        <f>+G6</f>
        <v>105</v>
      </c>
    </row>
    <row r="11" spans="1:7" ht="8.4499999999999993" customHeight="1" x14ac:dyDescent="0.5">
      <c r="B11" s="13"/>
      <c r="C11" s="14"/>
      <c r="D11" s="14"/>
      <c r="E11" s="14"/>
      <c r="F11" s="14"/>
      <c r="G11" s="14"/>
    </row>
    <row r="12" spans="1:7" x14ac:dyDescent="0.5">
      <c r="B12" s="15" t="s">
        <v>5</v>
      </c>
      <c r="C12" s="14"/>
      <c r="D12" s="14"/>
      <c r="E12" s="14"/>
      <c r="F12" s="14"/>
      <c r="G12" s="14"/>
    </row>
    <row r="13" spans="1:7" x14ac:dyDescent="0.5">
      <c r="B13" s="15"/>
      <c r="C13" s="14"/>
      <c r="D13" s="14"/>
      <c r="E13" s="14"/>
      <c r="F13" s="14"/>
      <c r="G13" s="14"/>
    </row>
    <row r="14" spans="1:7" ht="14.7" thickBot="1" x14ac:dyDescent="0.55000000000000004">
      <c r="B14" s="1" t="s">
        <v>6</v>
      </c>
    </row>
    <row r="15" spans="1:7" ht="15.35" thickBot="1" x14ac:dyDescent="0.55000000000000004">
      <c r="B15" s="2"/>
      <c r="C15" s="3">
        <v>0</v>
      </c>
      <c r="D15" s="3">
        <v>1</v>
      </c>
      <c r="E15" s="3">
        <v>2</v>
      </c>
      <c r="F15" s="3">
        <v>3</v>
      </c>
      <c r="G15" s="3">
        <v>4</v>
      </c>
    </row>
    <row r="16" spans="1:7" ht="15.35" thickBot="1" x14ac:dyDescent="0.55000000000000004">
      <c r="B16" s="4" t="s">
        <v>2</v>
      </c>
      <c r="C16" s="5">
        <v>-100</v>
      </c>
      <c r="D16" s="5">
        <v>-9</v>
      </c>
      <c r="E16" s="5">
        <v>-5</v>
      </c>
      <c r="F16" s="5">
        <v>26</v>
      </c>
      <c r="G16" s="5">
        <v>110</v>
      </c>
    </row>
    <row r="18" spans="1:10" ht="15.35" x14ac:dyDescent="0.5">
      <c r="B18" s="16" t="s">
        <v>7</v>
      </c>
    </row>
    <row r="20" spans="1:10" x14ac:dyDescent="0.5">
      <c r="B20" s="6" t="s">
        <v>3</v>
      </c>
      <c r="C20" s="7" t="s">
        <v>8</v>
      </c>
      <c r="D20" s="7" t="s">
        <v>9</v>
      </c>
      <c r="E20" s="7" t="s">
        <v>10</v>
      </c>
      <c r="F20" s="7" t="s">
        <v>11</v>
      </c>
      <c r="G20" s="7" t="s">
        <v>12</v>
      </c>
    </row>
    <row r="21" spans="1:10" x14ac:dyDescent="0.5">
      <c r="A21" s="8">
        <v>10</v>
      </c>
      <c r="B21" s="9" t="s">
        <v>4</v>
      </c>
      <c r="C21" s="10">
        <v>0</v>
      </c>
      <c r="D21" s="10">
        <v>1</v>
      </c>
      <c r="E21" s="10">
        <v>2</v>
      </c>
      <c r="F21" s="10">
        <v>3</v>
      </c>
      <c r="G21" s="10">
        <v>4</v>
      </c>
    </row>
    <row r="22" spans="1:10" x14ac:dyDescent="0.5">
      <c r="A22" s="8">
        <v>11</v>
      </c>
      <c r="B22" s="11">
        <f>IRR(C22:G22)</f>
        <v>4.9619014946056916E-2</v>
      </c>
      <c r="C22" s="12">
        <f>+C16</f>
        <v>-100</v>
      </c>
      <c r="D22" s="12">
        <f t="shared" ref="D22:G22" si="2">+D16</f>
        <v>-9</v>
      </c>
      <c r="E22" s="12">
        <f t="shared" si="2"/>
        <v>-5</v>
      </c>
      <c r="F22" s="12">
        <f t="shared" si="2"/>
        <v>26</v>
      </c>
      <c r="G22" s="12">
        <f t="shared" si="2"/>
        <v>110</v>
      </c>
    </row>
    <row r="23" spans="1:10" ht="8.4499999999999993" customHeight="1" x14ac:dyDescent="0.5">
      <c r="B23" s="13"/>
      <c r="C23" s="14"/>
      <c r="D23" s="14"/>
      <c r="E23" s="14"/>
      <c r="F23" s="14"/>
      <c r="G23" s="14"/>
    </row>
    <row r="24" spans="1:10" x14ac:dyDescent="0.5">
      <c r="B24" s="15" t="s">
        <v>5</v>
      </c>
      <c r="C24" s="14"/>
      <c r="D24" s="14"/>
      <c r="E24" s="14"/>
      <c r="F24" s="14"/>
      <c r="G24" s="14"/>
    </row>
    <row r="25" spans="1:10" ht="14.7" thickBot="1" x14ac:dyDescent="0.55000000000000004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5">
      <c r="J26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F5A4-7B94-48C6-95D8-0125D43E5DEC}">
  <dimension ref="A1:F17"/>
  <sheetViews>
    <sheetView showGridLines="0" workbookViewId="0">
      <selection activeCell="I16" sqref="I16"/>
    </sheetView>
  </sheetViews>
  <sheetFormatPr defaultRowHeight="14.35" x14ac:dyDescent="0.5"/>
  <cols>
    <col min="1" max="1" width="19.1171875" customWidth="1"/>
    <col min="7" max="7" width="1.8203125" customWidth="1"/>
  </cols>
  <sheetData>
    <row r="1" spans="1:6" ht="20.7" x14ac:dyDescent="0.7">
      <c r="A1" s="19" t="s">
        <v>22</v>
      </c>
    </row>
    <row r="2" spans="1:6" ht="15.7" x14ac:dyDescent="0.55000000000000004">
      <c r="A2" s="18" t="s">
        <v>21</v>
      </c>
    </row>
    <row r="5" spans="1:6" ht="28.7" x14ac:dyDescent="0.5">
      <c r="E5" s="21" t="s">
        <v>14</v>
      </c>
      <c r="F5" s="21" t="s">
        <v>15</v>
      </c>
    </row>
    <row r="7" spans="1:6" x14ac:dyDescent="0.5">
      <c r="E7" s="20">
        <v>20</v>
      </c>
      <c r="F7" s="20">
        <v>30</v>
      </c>
    </row>
    <row r="8" spans="1:6" x14ac:dyDescent="0.5">
      <c r="E8" s="20">
        <v>30</v>
      </c>
      <c r="F8" s="20">
        <v>35</v>
      </c>
    </row>
    <row r="9" spans="1:6" x14ac:dyDescent="0.5">
      <c r="C9" t="s">
        <v>19</v>
      </c>
      <c r="E9" s="20">
        <v>40</v>
      </c>
      <c r="F9" s="20">
        <v>40</v>
      </c>
    </row>
    <row r="10" spans="1:6" x14ac:dyDescent="0.5">
      <c r="E10" s="20">
        <v>50</v>
      </c>
      <c r="F10" s="20">
        <v>45</v>
      </c>
    </row>
    <row r="11" spans="1:6" x14ac:dyDescent="0.5">
      <c r="E11" s="20">
        <v>60</v>
      </c>
      <c r="F11" s="20">
        <v>50</v>
      </c>
    </row>
    <row r="12" spans="1:6" x14ac:dyDescent="0.5">
      <c r="E12" s="20"/>
      <c r="F12" s="20"/>
    </row>
    <row r="13" spans="1:6" x14ac:dyDescent="0.5">
      <c r="A13" s="22" t="s">
        <v>16</v>
      </c>
      <c r="B13" s="22"/>
      <c r="C13" s="22"/>
      <c r="D13" s="22"/>
      <c r="E13" s="23">
        <f>AVERAGE(E7:E11)</f>
        <v>40</v>
      </c>
      <c r="F13" s="23">
        <f>AVERAGE(F7:F11)</f>
        <v>40</v>
      </c>
    </row>
    <row r="14" spans="1:6" x14ac:dyDescent="0.5">
      <c r="A14" s="24" t="s">
        <v>17</v>
      </c>
      <c r="B14" s="24"/>
      <c r="C14" s="24"/>
      <c r="D14" s="24"/>
      <c r="E14" s="25">
        <f>MAX(E7:E11)-MIN(E7:E11)</f>
        <v>40</v>
      </c>
      <c r="F14" s="25">
        <f>MAX(F7:F11)-MIN(F7:F11)</f>
        <v>20</v>
      </c>
    </row>
    <row r="15" spans="1:6" x14ac:dyDescent="0.5">
      <c r="A15" s="24" t="s">
        <v>18</v>
      </c>
      <c r="B15" s="24"/>
      <c r="C15" s="24"/>
      <c r="D15" s="24"/>
      <c r="E15" s="26">
        <f>+E13/E14</f>
        <v>1</v>
      </c>
      <c r="F15" s="26">
        <f>+F13/F14</f>
        <v>2</v>
      </c>
    </row>
    <row r="17" spans="6:6" x14ac:dyDescent="0.5">
      <c r="F17" t="s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4C83-B577-438A-BB6D-935F374DCF02}">
  <dimension ref="A1:J23"/>
  <sheetViews>
    <sheetView showGridLines="0" topLeftCell="A4" workbookViewId="0">
      <selection activeCell="M12" sqref="M12"/>
    </sheetView>
  </sheetViews>
  <sheetFormatPr defaultRowHeight="14.35" x14ac:dyDescent="0.5"/>
  <cols>
    <col min="1" max="1" width="9.8203125" customWidth="1"/>
    <col min="3" max="3" width="11.17578125" customWidth="1"/>
    <col min="4" max="4" width="9.1171875" customWidth="1"/>
    <col min="11" max="11" width="4.46875" customWidth="1"/>
  </cols>
  <sheetData>
    <row r="1" spans="1:8" ht="27.35" customHeight="1" x14ac:dyDescent="0.7">
      <c r="A1" s="19" t="s">
        <v>98</v>
      </c>
    </row>
    <row r="2" spans="1:8" ht="13" customHeight="1" x14ac:dyDescent="0.7">
      <c r="B2" s="19"/>
    </row>
    <row r="3" spans="1:8" ht="27.35" customHeight="1" x14ac:dyDescent="0.7">
      <c r="B3" s="19"/>
      <c r="C3" s="89"/>
    </row>
    <row r="4" spans="1:8" x14ac:dyDescent="0.5">
      <c r="C4" s="89"/>
      <c r="H4" s="92" t="s">
        <v>89</v>
      </c>
    </row>
    <row r="5" spans="1:8" x14ac:dyDescent="0.5">
      <c r="C5" s="89"/>
      <c r="H5" s="92" t="s">
        <v>96</v>
      </c>
    </row>
    <row r="6" spans="1:8" x14ac:dyDescent="0.5">
      <c r="B6" s="94" t="s">
        <v>87</v>
      </c>
      <c r="C6" s="89"/>
    </row>
    <row r="7" spans="1:8" x14ac:dyDescent="0.5">
      <c r="C7" s="89"/>
    </row>
    <row r="8" spans="1:8" x14ac:dyDescent="0.5">
      <c r="C8" s="89"/>
      <c r="D8" s="113" t="s">
        <v>95</v>
      </c>
    </row>
    <row r="9" spans="1:8" x14ac:dyDescent="0.5">
      <c r="C9" s="89"/>
      <c r="D9" s="114"/>
    </row>
    <row r="10" spans="1:8" ht="16.350000000000001" x14ac:dyDescent="0.65">
      <c r="C10" s="98" t="s">
        <v>104</v>
      </c>
      <c r="D10" s="114"/>
    </row>
    <row r="11" spans="1:8" x14ac:dyDescent="0.5">
      <c r="B11" s="93" t="s">
        <v>94</v>
      </c>
      <c r="C11" s="91" t="s">
        <v>90</v>
      </c>
    </row>
    <row r="12" spans="1:8" ht="30.45" customHeight="1" x14ac:dyDescent="0.8">
      <c r="A12" s="95" t="s">
        <v>100</v>
      </c>
      <c r="B12" s="93" t="s">
        <v>91</v>
      </c>
      <c r="C12" s="91" t="s">
        <v>85</v>
      </c>
      <c r="E12" s="96" t="s">
        <v>102</v>
      </c>
    </row>
    <row r="13" spans="1:8" x14ac:dyDescent="0.5">
      <c r="C13" s="91" t="s">
        <v>86</v>
      </c>
    </row>
    <row r="14" spans="1:8" ht="16.350000000000001" x14ac:dyDescent="0.5">
      <c r="C14" s="97" t="s">
        <v>103</v>
      </c>
      <c r="D14" s="112" t="s">
        <v>93</v>
      </c>
    </row>
    <row r="15" spans="1:8" ht="14.35" customHeight="1" x14ac:dyDescent="0.5">
      <c r="C15" s="89"/>
      <c r="D15" s="112"/>
    </row>
    <row r="16" spans="1:8" x14ac:dyDescent="0.5">
      <c r="C16" s="89"/>
      <c r="D16" s="112"/>
      <c r="G16" s="92" t="s">
        <v>88</v>
      </c>
    </row>
    <row r="17" spans="3:10" x14ac:dyDescent="0.5">
      <c r="C17" s="89"/>
      <c r="G17" s="92" t="s">
        <v>97</v>
      </c>
    </row>
    <row r="18" spans="3:10" x14ac:dyDescent="0.5">
      <c r="C18" s="89"/>
    </row>
    <row r="19" spans="3:10" x14ac:dyDescent="0.5">
      <c r="C19" s="90"/>
      <c r="D19" s="22"/>
      <c r="E19" s="22"/>
      <c r="F19" s="22"/>
      <c r="G19" s="22"/>
      <c r="H19" s="22"/>
      <c r="I19" s="22"/>
      <c r="J19" s="22"/>
    </row>
    <row r="20" spans="3:10" ht="4.45" customHeight="1" x14ac:dyDescent="0.5">
      <c r="I20" s="94"/>
    </row>
    <row r="21" spans="3:10" ht="18" x14ac:dyDescent="0.6">
      <c r="D21" s="55" t="s">
        <v>101</v>
      </c>
      <c r="I21" s="94" t="s">
        <v>92</v>
      </c>
    </row>
    <row r="23" spans="3:10" x14ac:dyDescent="0.5">
      <c r="J23" t="s">
        <v>99</v>
      </c>
    </row>
  </sheetData>
  <mergeCells count="2">
    <mergeCell ref="D14:D16"/>
    <mergeCell ref="D8:D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5E05-CFAB-45A1-BA49-F770E2EC6F1A}">
  <dimension ref="A1:N16"/>
  <sheetViews>
    <sheetView showGridLines="0" workbookViewId="0">
      <selection activeCell="D25" sqref="D25"/>
    </sheetView>
  </sheetViews>
  <sheetFormatPr defaultRowHeight="14.35" x14ac:dyDescent="0.5"/>
  <cols>
    <col min="2" max="2" width="28.46875" customWidth="1"/>
    <col min="3" max="3" width="7.87890625" style="72" customWidth="1"/>
    <col min="4" max="4" width="19.703125" style="72" customWidth="1"/>
    <col min="5" max="5" width="3" style="72" customWidth="1"/>
    <col min="6" max="7" width="12.52734375" customWidth="1"/>
    <col min="8" max="8" width="12.17578125" customWidth="1"/>
    <col min="9" max="9" width="3.17578125" customWidth="1"/>
    <col min="11" max="12" width="8.9375" style="71"/>
  </cols>
  <sheetData>
    <row r="1" spans="1:14" ht="20.7" x14ac:dyDescent="0.7">
      <c r="A1" s="19" t="s">
        <v>132</v>
      </c>
    </row>
    <row r="2" spans="1:14" ht="47" customHeight="1" x14ac:dyDescent="0.5">
      <c r="A2" s="80"/>
      <c r="B2" s="83" t="s">
        <v>81</v>
      </c>
      <c r="C2" s="75" t="s">
        <v>78</v>
      </c>
      <c r="D2" s="86" t="s">
        <v>61</v>
      </c>
      <c r="F2" s="65" t="s">
        <v>105</v>
      </c>
      <c r="G2" s="65" t="s">
        <v>106</v>
      </c>
      <c r="H2" s="65" t="s">
        <v>118</v>
      </c>
    </row>
    <row r="3" spans="1:14" x14ac:dyDescent="0.5">
      <c r="A3" s="117" t="s">
        <v>112</v>
      </c>
      <c r="B3" s="47" t="s">
        <v>62</v>
      </c>
      <c r="C3" s="76" t="s">
        <v>82</v>
      </c>
      <c r="D3" s="76"/>
      <c r="F3" s="66">
        <v>0.19</v>
      </c>
      <c r="G3" s="66">
        <v>0.2</v>
      </c>
      <c r="H3" s="66">
        <v>0.1</v>
      </c>
    </row>
    <row r="4" spans="1:14" x14ac:dyDescent="0.5">
      <c r="A4" s="115"/>
      <c r="B4" s="47" t="s">
        <v>83</v>
      </c>
      <c r="C4" s="77" t="s">
        <v>117</v>
      </c>
      <c r="D4" s="77"/>
      <c r="F4" s="66">
        <v>0.02</v>
      </c>
      <c r="G4" s="66">
        <v>0.02</v>
      </c>
      <c r="H4" s="66">
        <v>0.02</v>
      </c>
      <c r="K4" s="73"/>
    </row>
    <row r="5" spans="1:14" x14ac:dyDescent="0.5">
      <c r="A5" s="116"/>
      <c r="B5" s="47" t="s">
        <v>71</v>
      </c>
      <c r="C5" s="77" t="s">
        <v>64</v>
      </c>
      <c r="D5" s="77"/>
      <c r="F5" s="66">
        <v>0.26</v>
      </c>
      <c r="G5" s="66">
        <v>0.36</v>
      </c>
      <c r="H5" s="66">
        <v>0.18</v>
      </c>
      <c r="K5" s="73"/>
    </row>
    <row r="6" spans="1:14" x14ac:dyDescent="0.5">
      <c r="A6" s="116"/>
      <c r="B6" s="47" t="s">
        <v>72</v>
      </c>
      <c r="C6" s="77" t="s">
        <v>65</v>
      </c>
      <c r="D6" s="77"/>
      <c r="F6" s="67">
        <v>1.3</v>
      </c>
      <c r="G6" s="67">
        <v>1.5</v>
      </c>
      <c r="H6" s="67">
        <v>1</v>
      </c>
      <c r="K6" s="73"/>
    </row>
    <row r="7" spans="1:14" x14ac:dyDescent="0.5">
      <c r="A7" s="81"/>
      <c r="B7" s="84"/>
      <c r="C7" s="78"/>
      <c r="D7" s="78"/>
      <c r="F7" s="79"/>
      <c r="G7" s="79"/>
      <c r="H7" s="79"/>
      <c r="J7" s="68"/>
      <c r="K7" s="73"/>
      <c r="L7" s="68"/>
      <c r="M7" s="68"/>
      <c r="N7" s="68"/>
    </row>
    <row r="8" spans="1:14" x14ac:dyDescent="0.5">
      <c r="A8" s="82"/>
      <c r="B8" s="47" t="s">
        <v>108</v>
      </c>
      <c r="C8" s="77" t="s">
        <v>107</v>
      </c>
      <c r="D8" s="77" t="s">
        <v>116</v>
      </c>
      <c r="F8" s="70">
        <f>+F3-F4</f>
        <v>0.17</v>
      </c>
      <c r="G8" s="70">
        <f>+G3-G4</f>
        <v>0.18000000000000002</v>
      </c>
      <c r="H8" s="70">
        <f>+H3-H4</f>
        <v>0.08</v>
      </c>
      <c r="J8" s="68"/>
      <c r="K8" s="73"/>
      <c r="L8" s="68"/>
      <c r="M8" s="68"/>
      <c r="N8" s="68"/>
    </row>
    <row r="9" spans="1:14" x14ac:dyDescent="0.5">
      <c r="A9" s="82"/>
      <c r="B9" s="47" t="s">
        <v>70</v>
      </c>
      <c r="C9" s="77" t="s">
        <v>109</v>
      </c>
      <c r="D9" s="77" t="s">
        <v>115</v>
      </c>
      <c r="F9" s="70">
        <f>+H9</f>
        <v>0.08</v>
      </c>
      <c r="G9" s="70">
        <f>+H9</f>
        <v>0.08</v>
      </c>
      <c r="H9" s="70">
        <f>+H3-H4</f>
        <v>0.08</v>
      </c>
      <c r="J9" s="68"/>
      <c r="K9" s="73"/>
      <c r="L9" s="68"/>
      <c r="M9" s="68"/>
      <c r="N9" s="68"/>
    </row>
    <row r="10" spans="1:14" x14ac:dyDescent="0.5">
      <c r="A10" s="115" t="s">
        <v>113</v>
      </c>
      <c r="B10" s="47" t="s">
        <v>73</v>
      </c>
      <c r="C10" s="77" t="s">
        <v>66</v>
      </c>
      <c r="D10" s="77" t="s">
        <v>79</v>
      </c>
      <c r="F10" s="87">
        <f>+F4+(F6*F9)</f>
        <v>0.12400000000000001</v>
      </c>
      <c r="G10" s="87">
        <f t="shared" ref="G10:H10" si="0">+G4+(G6*G9)</f>
        <v>0.13999999999999999</v>
      </c>
      <c r="H10" s="87">
        <f t="shared" si="0"/>
        <v>0.1</v>
      </c>
      <c r="K10" s="74"/>
    </row>
    <row r="11" spans="1:14" x14ac:dyDescent="0.5">
      <c r="A11" s="115"/>
      <c r="B11" s="47" t="s">
        <v>74</v>
      </c>
      <c r="C11" s="76" t="s">
        <v>67</v>
      </c>
      <c r="D11" s="76" t="s">
        <v>110</v>
      </c>
      <c r="F11" s="99">
        <f>+F8/F5</f>
        <v>0.65384615384615385</v>
      </c>
      <c r="G11" s="99">
        <f t="shared" ref="G11:H11" si="1">+G8/G5</f>
        <v>0.50000000000000011</v>
      </c>
      <c r="H11" s="99">
        <f t="shared" si="1"/>
        <v>0.44444444444444448</v>
      </c>
      <c r="K11" s="73"/>
    </row>
    <row r="12" spans="1:14" x14ac:dyDescent="0.5">
      <c r="A12" s="115"/>
      <c r="B12" s="47" t="s">
        <v>77</v>
      </c>
      <c r="C12" s="77" t="s">
        <v>69</v>
      </c>
      <c r="D12" s="77" t="s">
        <v>84</v>
      </c>
      <c r="F12" s="69">
        <f>+F3-F10</f>
        <v>6.5999999999999989E-2</v>
      </c>
      <c r="G12" s="69">
        <f>+G3-G10</f>
        <v>6.0000000000000026E-2</v>
      </c>
      <c r="H12" s="69">
        <f>+H3-H10</f>
        <v>0</v>
      </c>
      <c r="K12" s="73"/>
    </row>
    <row r="13" spans="1:14" x14ac:dyDescent="0.5">
      <c r="A13" s="115"/>
      <c r="B13" s="47" t="s">
        <v>76</v>
      </c>
      <c r="C13" s="77" t="s">
        <v>68</v>
      </c>
      <c r="D13" s="77" t="s">
        <v>111</v>
      </c>
      <c r="F13" s="88">
        <f>+F8/F6</f>
        <v>0.13076923076923078</v>
      </c>
      <c r="G13" s="88">
        <f>+G8/G6</f>
        <v>0.12000000000000001</v>
      </c>
      <c r="H13" s="88">
        <f>+H8/H6</f>
        <v>0.08</v>
      </c>
      <c r="K13" s="73"/>
    </row>
    <row r="14" spans="1:14" ht="16.350000000000001" x14ac:dyDescent="0.5">
      <c r="A14" s="116"/>
      <c r="B14" s="47" t="s">
        <v>75</v>
      </c>
      <c r="C14" s="77" t="s">
        <v>80</v>
      </c>
      <c r="D14" s="77" t="s">
        <v>114</v>
      </c>
      <c r="F14" s="88">
        <f>+(($H$5/F5)*F8)+F4</f>
        <v>0.1376923076923077</v>
      </c>
      <c r="G14" s="88">
        <f t="shared" ref="G14:H14" si="2">+(($H$5/G5)*G8)+G4</f>
        <v>0.11000000000000001</v>
      </c>
      <c r="H14" s="88">
        <f t="shared" si="2"/>
        <v>0.1</v>
      </c>
      <c r="K14" s="74"/>
    </row>
    <row r="15" spans="1:14" x14ac:dyDescent="0.5">
      <c r="A15" s="81"/>
      <c r="B15" s="84"/>
      <c r="C15" s="85"/>
      <c r="D15" s="85"/>
      <c r="F15" s="84"/>
      <c r="G15" s="84"/>
      <c r="H15" s="84"/>
    </row>
    <row r="16" spans="1:14" x14ac:dyDescent="0.5">
      <c r="H16" t="s">
        <v>63</v>
      </c>
    </row>
  </sheetData>
  <mergeCells count="2">
    <mergeCell ref="A10:A14"/>
    <mergeCell ref="A3:A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62B5-A8E6-4B66-AD3C-0D6C920338B1}">
  <dimension ref="A1:L44"/>
  <sheetViews>
    <sheetView showGridLines="0" workbookViewId="0">
      <selection activeCell="G46" sqref="G46"/>
    </sheetView>
  </sheetViews>
  <sheetFormatPr defaultRowHeight="14.35" x14ac:dyDescent="0.5"/>
  <cols>
    <col min="1" max="1" width="25.41015625" customWidth="1"/>
    <col min="2" max="2" width="9.52734375" customWidth="1"/>
    <col min="3" max="3" width="11.703125" customWidth="1"/>
    <col min="4" max="4" width="12.05859375" customWidth="1"/>
    <col min="5" max="5" width="14.17578125" customWidth="1"/>
    <col min="6" max="6" width="11" customWidth="1"/>
    <col min="7" max="7" width="12" customWidth="1"/>
    <col min="8" max="9" width="12.703125" customWidth="1"/>
    <col min="10" max="10" width="10.17578125" customWidth="1"/>
    <col min="11" max="11" width="3" customWidth="1"/>
    <col min="12" max="12" width="14.8203125" customWidth="1"/>
    <col min="14" max="14" width="14.703125" customWidth="1"/>
    <col min="20" max="20" width="14" customWidth="1"/>
    <col min="21" max="21" width="15.29296875" customWidth="1"/>
    <col min="255" max="255" width="40.52734375" customWidth="1"/>
    <col min="256" max="256" width="15.703125" customWidth="1"/>
    <col min="257" max="257" width="13.17578125" customWidth="1"/>
    <col min="258" max="258" width="14.5859375" customWidth="1"/>
    <col min="259" max="259" width="11.703125" customWidth="1"/>
    <col min="260" max="260" width="12.05859375" customWidth="1"/>
    <col min="261" max="261" width="14.17578125" customWidth="1"/>
    <col min="262" max="262" width="11" customWidth="1"/>
    <col min="263" max="263" width="12" customWidth="1"/>
    <col min="264" max="265" width="12.703125" customWidth="1"/>
    <col min="266" max="266" width="10.17578125" customWidth="1"/>
    <col min="267" max="267" width="3" customWidth="1"/>
    <col min="268" max="268" width="14.8203125" customWidth="1"/>
    <col min="270" max="270" width="14.703125" customWidth="1"/>
    <col min="276" max="276" width="14" customWidth="1"/>
    <col min="277" max="277" width="15.29296875" customWidth="1"/>
    <col min="511" max="511" width="40.52734375" customWidth="1"/>
    <col min="512" max="512" width="15.703125" customWidth="1"/>
    <col min="513" max="513" width="13.17578125" customWidth="1"/>
    <col min="514" max="514" width="14.5859375" customWidth="1"/>
    <col min="515" max="515" width="11.703125" customWidth="1"/>
    <col min="516" max="516" width="12.05859375" customWidth="1"/>
    <col min="517" max="517" width="14.17578125" customWidth="1"/>
    <col min="518" max="518" width="11" customWidth="1"/>
    <col min="519" max="519" width="12" customWidth="1"/>
    <col min="520" max="521" width="12.703125" customWidth="1"/>
    <col min="522" max="522" width="10.17578125" customWidth="1"/>
    <col min="523" max="523" width="3" customWidth="1"/>
    <col min="524" max="524" width="14.8203125" customWidth="1"/>
    <col min="526" max="526" width="14.703125" customWidth="1"/>
    <col min="532" max="532" width="14" customWidth="1"/>
    <col min="533" max="533" width="15.29296875" customWidth="1"/>
    <col min="767" max="767" width="40.52734375" customWidth="1"/>
    <col min="768" max="768" width="15.703125" customWidth="1"/>
    <col min="769" max="769" width="13.17578125" customWidth="1"/>
    <col min="770" max="770" width="14.5859375" customWidth="1"/>
    <col min="771" max="771" width="11.703125" customWidth="1"/>
    <col min="772" max="772" width="12.05859375" customWidth="1"/>
    <col min="773" max="773" width="14.17578125" customWidth="1"/>
    <col min="774" max="774" width="11" customWidth="1"/>
    <col min="775" max="775" width="12" customWidth="1"/>
    <col min="776" max="777" width="12.703125" customWidth="1"/>
    <col min="778" max="778" width="10.17578125" customWidth="1"/>
    <col min="779" max="779" width="3" customWidth="1"/>
    <col min="780" max="780" width="14.8203125" customWidth="1"/>
    <col min="782" max="782" width="14.703125" customWidth="1"/>
    <col min="788" max="788" width="14" customWidth="1"/>
    <col min="789" max="789" width="15.29296875" customWidth="1"/>
    <col min="1023" max="1023" width="40.52734375" customWidth="1"/>
    <col min="1024" max="1024" width="15.703125" customWidth="1"/>
    <col min="1025" max="1025" width="13.17578125" customWidth="1"/>
    <col min="1026" max="1026" width="14.5859375" customWidth="1"/>
    <col min="1027" max="1027" width="11.703125" customWidth="1"/>
    <col min="1028" max="1028" width="12.05859375" customWidth="1"/>
    <col min="1029" max="1029" width="14.17578125" customWidth="1"/>
    <col min="1030" max="1030" width="11" customWidth="1"/>
    <col min="1031" max="1031" width="12" customWidth="1"/>
    <col min="1032" max="1033" width="12.703125" customWidth="1"/>
    <col min="1034" max="1034" width="10.17578125" customWidth="1"/>
    <col min="1035" max="1035" width="3" customWidth="1"/>
    <col min="1036" max="1036" width="14.8203125" customWidth="1"/>
    <col min="1038" max="1038" width="14.703125" customWidth="1"/>
    <col min="1044" max="1044" width="14" customWidth="1"/>
    <col min="1045" max="1045" width="15.29296875" customWidth="1"/>
    <col min="1279" max="1279" width="40.52734375" customWidth="1"/>
    <col min="1280" max="1280" width="15.703125" customWidth="1"/>
    <col min="1281" max="1281" width="13.17578125" customWidth="1"/>
    <col min="1282" max="1282" width="14.5859375" customWidth="1"/>
    <col min="1283" max="1283" width="11.703125" customWidth="1"/>
    <col min="1284" max="1284" width="12.05859375" customWidth="1"/>
    <col min="1285" max="1285" width="14.17578125" customWidth="1"/>
    <col min="1286" max="1286" width="11" customWidth="1"/>
    <col min="1287" max="1287" width="12" customWidth="1"/>
    <col min="1288" max="1289" width="12.703125" customWidth="1"/>
    <col min="1290" max="1290" width="10.17578125" customWidth="1"/>
    <col min="1291" max="1291" width="3" customWidth="1"/>
    <col min="1292" max="1292" width="14.8203125" customWidth="1"/>
    <col min="1294" max="1294" width="14.703125" customWidth="1"/>
    <col min="1300" max="1300" width="14" customWidth="1"/>
    <col min="1301" max="1301" width="15.29296875" customWidth="1"/>
    <col min="1535" max="1535" width="40.52734375" customWidth="1"/>
    <col min="1536" max="1536" width="15.703125" customWidth="1"/>
    <col min="1537" max="1537" width="13.17578125" customWidth="1"/>
    <col min="1538" max="1538" width="14.5859375" customWidth="1"/>
    <col min="1539" max="1539" width="11.703125" customWidth="1"/>
    <col min="1540" max="1540" width="12.05859375" customWidth="1"/>
    <col min="1541" max="1541" width="14.17578125" customWidth="1"/>
    <col min="1542" max="1542" width="11" customWidth="1"/>
    <col min="1543" max="1543" width="12" customWidth="1"/>
    <col min="1544" max="1545" width="12.703125" customWidth="1"/>
    <col min="1546" max="1546" width="10.17578125" customWidth="1"/>
    <col min="1547" max="1547" width="3" customWidth="1"/>
    <col min="1548" max="1548" width="14.8203125" customWidth="1"/>
    <col min="1550" max="1550" width="14.703125" customWidth="1"/>
    <col min="1556" max="1556" width="14" customWidth="1"/>
    <col min="1557" max="1557" width="15.29296875" customWidth="1"/>
    <col min="1791" max="1791" width="40.52734375" customWidth="1"/>
    <col min="1792" max="1792" width="15.703125" customWidth="1"/>
    <col min="1793" max="1793" width="13.17578125" customWidth="1"/>
    <col min="1794" max="1794" width="14.5859375" customWidth="1"/>
    <col min="1795" max="1795" width="11.703125" customWidth="1"/>
    <col min="1796" max="1796" width="12.05859375" customWidth="1"/>
    <col min="1797" max="1797" width="14.17578125" customWidth="1"/>
    <col min="1798" max="1798" width="11" customWidth="1"/>
    <col min="1799" max="1799" width="12" customWidth="1"/>
    <col min="1800" max="1801" width="12.703125" customWidth="1"/>
    <col min="1802" max="1802" width="10.17578125" customWidth="1"/>
    <col min="1803" max="1803" width="3" customWidth="1"/>
    <col min="1804" max="1804" width="14.8203125" customWidth="1"/>
    <col min="1806" max="1806" width="14.703125" customWidth="1"/>
    <col min="1812" max="1812" width="14" customWidth="1"/>
    <col min="1813" max="1813" width="15.29296875" customWidth="1"/>
    <col min="2047" max="2047" width="40.52734375" customWidth="1"/>
    <col min="2048" max="2048" width="15.703125" customWidth="1"/>
    <col min="2049" max="2049" width="13.17578125" customWidth="1"/>
    <col min="2050" max="2050" width="14.5859375" customWidth="1"/>
    <col min="2051" max="2051" width="11.703125" customWidth="1"/>
    <col min="2052" max="2052" width="12.05859375" customWidth="1"/>
    <col min="2053" max="2053" width="14.17578125" customWidth="1"/>
    <col min="2054" max="2054" width="11" customWidth="1"/>
    <col min="2055" max="2055" width="12" customWidth="1"/>
    <col min="2056" max="2057" width="12.703125" customWidth="1"/>
    <col min="2058" max="2058" width="10.17578125" customWidth="1"/>
    <col min="2059" max="2059" width="3" customWidth="1"/>
    <col min="2060" max="2060" width="14.8203125" customWidth="1"/>
    <col min="2062" max="2062" width="14.703125" customWidth="1"/>
    <col min="2068" max="2068" width="14" customWidth="1"/>
    <col min="2069" max="2069" width="15.29296875" customWidth="1"/>
    <col min="2303" max="2303" width="40.52734375" customWidth="1"/>
    <col min="2304" max="2304" width="15.703125" customWidth="1"/>
    <col min="2305" max="2305" width="13.17578125" customWidth="1"/>
    <col min="2306" max="2306" width="14.5859375" customWidth="1"/>
    <col min="2307" max="2307" width="11.703125" customWidth="1"/>
    <col min="2308" max="2308" width="12.05859375" customWidth="1"/>
    <col min="2309" max="2309" width="14.17578125" customWidth="1"/>
    <col min="2310" max="2310" width="11" customWidth="1"/>
    <col min="2311" max="2311" width="12" customWidth="1"/>
    <col min="2312" max="2313" width="12.703125" customWidth="1"/>
    <col min="2314" max="2314" width="10.17578125" customWidth="1"/>
    <col min="2315" max="2315" width="3" customWidth="1"/>
    <col min="2316" max="2316" width="14.8203125" customWidth="1"/>
    <col min="2318" max="2318" width="14.703125" customWidth="1"/>
    <col min="2324" max="2324" width="14" customWidth="1"/>
    <col min="2325" max="2325" width="15.29296875" customWidth="1"/>
    <col min="2559" max="2559" width="40.52734375" customWidth="1"/>
    <col min="2560" max="2560" width="15.703125" customWidth="1"/>
    <col min="2561" max="2561" width="13.17578125" customWidth="1"/>
    <col min="2562" max="2562" width="14.5859375" customWidth="1"/>
    <col min="2563" max="2563" width="11.703125" customWidth="1"/>
    <col min="2564" max="2564" width="12.05859375" customWidth="1"/>
    <col min="2565" max="2565" width="14.17578125" customWidth="1"/>
    <col min="2566" max="2566" width="11" customWidth="1"/>
    <col min="2567" max="2567" width="12" customWidth="1"/>
    <col min="2568" max="2569" width="12.703125" customWidth="1"/>
    <col min="2570" max="2570" width="10.17578125" customWidth="1"/>
    <col min="2571" max="2571" width="3" customWidth="1"/>
    <col min="2572" max="2572" width="14.8203125" customWidth="1"/>
    <col min="2574" max="2574" width="14.703125" customWidth="1"/>
    <col min="2580" max="2580" width="14" customWidth="1"/>
    <col min="2581" max="2581" width="15.29296875" customWidth="1"/>
    <col min="2815" max="2815" width="40.52734375" customWidth="1"/>
    <col min="2816" max="2816" width="15.703125" customWidth="1"/>
    <col min="2817" max="2817" width="13.17578125" customWidth="1"/>
    <col min="2818" max="2818" width="14.5859375" customWidth="1"/>
    <col min="2819" max="2819" width="11.703125" customWidth="1"/>
    <col min="2820" max="2820" width="12.05859375" customWidth="1"/>
    <col min="2821" max="2821" width="14.17578125" customWidth="1"/>
    <col min="2822" max="2822" width="11" customWidth="1"/>
    <col min="2823" max="2823" width="12" customWidth="1"/>
    <col min="2824" max="2825" width="12.703125" customWidth="1"/>
    <col min="2826" max="2826" width="10.17578125" customWidth="1"/>
    <col min="2827" max="2827" width="3" customWidth="1"/>
    <col min="2828" max="2828" width="14.8203125" customWidth="1"/>
    <col min="2830" max="2830" width="14.703125" customWidth="1"/>
    <col min="2836" max="2836" width="14" customWidth="1"/>
    <col min="2837" max="2837" width="15.29296875" customWidth="1"/>
    <col min="3071" max="3071" width="40.52734375" customWidth="1"/>
    <col min="3072" max="3072" width="15.703125" customWidth="1"/>
    <col min="3073" max="3073" width="13.17578125" customWidth="1"/>
    <col min="3074" max="3074" width="14.5859375" customWidth="1"/>
    <col min="3075" max="3075" width="11.703125" customWidth="1"/>
    <col min="3076" max="3076" width="12.05859375" customWidth="1"/>
    <col min="3077" max="3077" width="14.17578125" customWidth="1"/>
    <col min="3078" max="3078" width="11" customWidth="1"/>
    <col min="3079" max="3079" width="12" customWidth="1"/>
    <col min="3080" max="3081" width="12.703125" customWidth="1"/>
    <col min="3082" max="3082" width="10.17578125" customWidth="1"/>
    <col min="3083" max="3083" width="3" customWidth="1"/>
    <col min="3084" max="3084" width="14.8203125" customWidth="1"/>
    <col min="3086" max="3086" width="14.703125" customWidth="1"/>
    <col min="3092" max="3092" width="14" customWidth="1"/>
    <col min="3093" max="3093" width="15.29296875" customWidth="1"/>
    <col min="3327" max="3327" width="40.52734375" customWidth="1"/>
    <col min="3328" max="3328" width="15.703125" customWidth="1"/>
    <col min="3329" max="3329" width="13.17578125" customWidth="1"/>
    <col min="3330" max="3330" width="14.5859375" customWidth="1"/>
    <col min="3331" max="3331" width="11.703125" customWidth="1"/>
    <col min="3332" max="3332" width="12.05859375" customWidth="1"/>
    <col min="3333" max="3333" width="14.17578125" customWidth="1"/>
    <col min="3334" max="3334" width="11" customWidth="1"/>
    <col min="3335" max="3335" width="12" customWidth="1"/>
    <col min="3336" max="3337" width="12.703125" customWidth="1"/>
    <col min="3338" max="3338" width="10.17578125" customWidth="1"/>
    <col min="3339" max="3339" width="3" customWidth="1"/>
    <col min="3340" max="3340" width="14.8203125" customWidth="1"/>
    <col min="3342" max="3342" width="14.703125" customWidth="1"/>
    <col min="3348" max="3348" width="14" customWidth="1"/>
    <col min="3349" max="3349" width="15.29296875" customWidth="1"/>
    <col min="3583" max="3583" width="40.52734375" customWidth="1"/>
    <col min="3584" max="3584" width="15.703125" customWidth="1"/>
    <col min="3585" max="3585" width="13.17578125" customWidth="1"/>
    <col min="3586" max="3586" width="14.5859375" customWidth="1"/>
    <col min="3587" max="3587" width="11.703125" customWidth="1"/>
    <col min="3588" max="3588" width="12.05859375" customWidth="1"/>
    <col min="3589" max="3589" width="14.17578125" customWidth="1"/>
    <col min="3590" max="3590" width="11" customWidth="1"/>
    <col min="3591" max="3591" width="12" customWidth="1"/>
    <col min="3592" max="3593" width="12.703125" customWidth="1"/>
    <col min="3594" max="3594" width="10.17578125" customWidth="1"/>
    <col min="3595" max="3595" width="3" customWidth="1"/>
    <col min="3596" max="3596" width="14.8203125" customWidth="1"/>
    <col min="3598" max="3598" width="14.703125" customWidth="1"/>
    <col min="3604" max="3604" width="14" customWidth="1"/>
    <col min="3605" max="3605" width="15.29296875" customWidth="1"/>
    <col min="3839" max="3839" width="40.52734375" customWidth="1"/>
    <col min="3840" max="3840" width="15.703125" customWidth="1"/>
    <col min="3841" max="3841" width="13.17578125" customWidth="1"/>
    <col min="3842" max="3842" width="14.5859375" customWidth="1"/>
    <col min="3843" max="3843" width="11.703125" customWidth="1"/>
    <col min="3844" max="3844" width="12.05859375" customWidth="1"/>
    <col min="3845" max="3845" width="14.17578125" customWidth="1"/>
    <col min="3846" max="3846" width="11" customWidth="1"/>
    <col min="3847" max="3847" width="12" customWidth="1"/>
    <col min="3848" max="3849" width="12.703125" customWidth="1"/>
    <col min="3850" max="3850" width="10.17578125" customWidth="1"/>
    <col min="3851" max="3851" width="3" customWidth="1"/>
    <col min="3852" max="3852" width="14.8203125" customWidth="1"/>
    <col min="3854" max="3854" width="14.703125" customWidth="1"/>
    <col min="3860" max="3860" width="14" customWidth="1"/>
    <col min="3861" max="3861" width="15.29296875" customWidth="1"/>
    <col min="4095" max="4095" width="40.52734375" customWidth="1"/>
    <col min="4096" max="4096" width="15.703125" customWidth="1"/>
    <col min="4097" max="4097" width="13.17578125" customWidth="1"/>
    <col min="4098" max="4098" width="14.5859375" customWidth="1"/>
    <col min="4099" max="4099" width="11.703125" customWidth="1"/>
    <col min="4100" max="4100" width="12.05859375" customWidth="1"/>
    <col min="4101" max="4101" width="14.17578125" customWidth="1"/>
    <col min="4102" max="4102" width="11" customWidth="1"/>
    <col min="4103" max="4103" width="12" customWidth="1"/>
    <col min="4104" max="4105" width="12.703125" customWidth="1"/>
    <col min="4106" max="4106" width="10.17578125" customWidth="1"/>
    <col min="4107" max="4107" width="3" customWidth="1"/>
    <col min="4108" max="4108" width="14.8203125" customWidth="1"/>
    <col min="4110" max="4110" width="14.703125" customWidth="1"/>
    <col min="4116" max="4116" width="14" customWidth="1"/>
    <col min="4117" max="4117" width="15.29296875" customWidth="1"/>
    <col min="4351" max="4351" width="40.52734375" customWidth="1"/>
    <col min="4352" max="4352" width="15.703125" customWidth="1"/>
    <col min="4353" max="4353" width="13.17578125" customWidth="1"/>
    <col min="4354" max="4354" width="14.5859375" customWidth="1"/>
    <col min="4355" max="4355" width="11.703125" customWidth="1"/>
    <col min="4356" max="4356" width="12.05859375" customWidth="1"/>
    <col min="4357" max="4357" width="14.17578125" customWidth="1"/>
    <col min="4358" max="4358" width="11" customWidth="1"/>
    <col min="4359" max="4359" width="12" customWidth="1"/>
    <col min="4360" max="4361" width="12.703125" customWidth="1"/>
    <col min="4362" max="4362" width="10.17578125" customWidth="1"/>
    <col min="4363" max="4363" width="3" customWidth="1"/>
    <col min="4364" max="4364" width="14.8203125" customWidth="1"/>
    <col min="4366" max="4366" width="14.703125" customWidth="1"/>
    <col min="4372" max="4372" width="14" customWidth="1"/>
    <col min="4373" max="4373" width="15.29296875" customWidth="1"/>
    <col min="4607" max="4607" width="40.52734375" customWidth="1"/>
    <col min="4608" max="4608" width="15.703125" customWidth="1"/>
    <col min="4609" max="4609" width="13.17578125" customWidth="1"/>
    <col min="4610" max="4610" width="14.5859375" customWidth="1"/>
    <col min="4611" max="4611" width="11.703125" customWidth="1"/>
    <col min="4612" max="4612" width="12.05859375" customWidth="1"/>
    <col min="4613" max="4613" width="14.17578125" customWidth="1"/>
    <col min="4614" max="4614" width="11" customWidth="1"/>
    <col min="4615" max="4615" width="12" customWidth="1"/>
    <col min="4616" max="4617" width="12.703125" customWidth="1"/>
    <col min="4618" max="4618" width="10.17578125" customWidth="1"/>
    <col min="4619" max="4619" width="3" customWidth="1"/>
    <col min="4620" max="4620" width="14.8203125" customWidth="1"/>
    <col min="4622" max="4622" width="14.703125" customWidth="1"/>
    <col min="4628" max="4628" width="14" customWidth="1"/>
    <col min="4629" max="4629" width="15.29296875" customWidth="1"/>
    <col min="4863" max="4863" width="40.52734375" customWidth="1"/>
    <col min="4864" max="4864" width="15.703125" customWidth="1"/>
    <col min="4865" max="4865" width="13.17578125" customWidth="1"/>
    <col min="4866" max="4866" width="14.5859375" customWidth="1"/>
    <col min="4867" max="4867" width="11.703125" customWidth="1"/>
    <col min="4868" max="4868" width="12.05859375" customWidth="1"/>
    <col min="4869" max="4869" width="14.17578125" customWidth="1"/>
    <col min="4870" max="4870" width="11" customWidth="1"/>
    <col min="4871" max="4871" width="12" customWidth="1"/>
    <col min="4872" max="4873" width="12.703125" customWidth="1"/>
    <col min="4874" max="4874" width="10.17578125" customWidth="1"/>
    <col min="4875" max="4875" width="3" customWidth="1"/>
    <col min="4876" max="4876" width="14.8203125" customWidth="1"/>
    <col min="4878" max="4878" width="14.703125" customWidth="1"/>
    <col min="4884" max="4884" width="14" customWidth="1"/>
    <col min="4885" max="4885" width="15.29296875" customWidth="1"/>
    <col min="5119" max="5119" width="40.52734375" customWidth="1"/>
    <col min="5120" max="5120" width="15.703125" customWidth="1"/>
    <col min="5121" max="5121" width="13.17578125" customWidth="1"/>
    <col min="5122" max="5122" width="14.5859375" customWidth="1"/>
    <col min="5123" max="5123" width="11.703125" customWidth="1"/>
    <col min="5124" max="5124" width="12.05859375" customWidth="1"/>
    <col min="5125" max="5125" width="14.17578125" customWidth="1"/>
    <col min="5126" max="5126" width="11" customWidth="1"/>
    <col min="5127" max="5127" width="12" customWidth="1"/>
    <col min="5128" max="5129" width="12.703125" customWidth="1"/>
    <col min="5130" max="5130" width="10.17578125" customWidth="1"/>
    <col min="5131" max="5131" width="3" customWidth="1"/>
    <col min="5132" max="5132" width="14.8203125" customWidth="1"/>
    <col min="5134" max="5134" width="14.703125" customWidth="1"/>
    <col min="5140" max="5140" width="14" customWidth="1"/>
    <col min="5141" max="5141" width="15.29296875" customWidth="1"/>
    <col min="5375" max="5375" width="40.52734375" customWidth="1"/>
    <col min="5376" max="5376" width="15.703125" customWidth="1"/>
    <col min="5377" max="5377" width="13.17578125" customWidth="1"/>
    <col min="5378" max="5378" width="14.5859375" customWidth="1"/>
    <col min="5379" max="5379" width="11.703125" customWidth="1"/>
    <col min="5380" max="5380" width="12.05859375" customWidth="1"/>
    <col min="5381" max="5381" width="14.17578125" customWidth="1"/>
    <col min="5382" max="5382" width="11" customWidth="1"/>
    <col min="5383" max="5383" width="12" customWidth="1"/>
    <col min="5384" max="5385" width="12.703125" customWidth="1"/>
    <col min="5386" max="5386" width="10.17578125" customWidth="1"/>
    <col min="5387" max="5387" width="3" customWidth="1"/>
    <col min="5388" max="5388" width="14.8203125" customWidth="1"/>
    <col min="5390" max="5390" width="14.703125" customWidth="1"/>
    <col min="5396" max="5396" width="14" customWidth="1"/>
    <col min="5397" max="5397" width="15.29296875" customWidth="1"/>
    <col min="5631" max="5631" width="40.52734375" customWidth="1"/>
    <col min="5632" max="5632" width="15.703125" customWidth="1"/>
    <col min="5633" max="5633" width="13.17578125" customWidth="1"/>
    <col min="5634" max="5634" width="14.5859375" customWidth="1"/>
    <col min="5635" max="5635" width="11.703125" customWidth="1"/>
    <col min="5636" max="5636" width="12.05859375" customWidth="1"/>
    <col min="5637" max="5637" width="14.17578125" customWidth="1"/>
    <col min="5638" max="5638" width="11" customWidth="1"/>
    <col min="5639" max="5639" width="12" customWidth="1"/>
    <col min="5640" max="5641" width="12.703125" customWidth="1"/>
    <col min="5642" max="5642" width="10.17578125" customWidth="1"/>
    <col min="5643" max="5643" width="3" customWidth="1"/>
    <col min="5644" max="5644" width="14.8203125" customWidth="1"/>
    <col min="5646" max="5646" width="14.703125" customWidth="1"/>
    <col min="5652" max="5652" width="14" customWidth="1"/>
    <col min="5653" max="5653" width="15.29296875" customWidth="1"/>
    <col min="5887" max="5887" width="40.52734375" customWidth="1"/>
    <col min="5888" max="5888" width="15.703125" customWidth="1"/>
    <col min="5889" max="5889" width="13.17578125" customWidth="1"/>
    <col min="5890" max="5890" width="14.5859375" customWidth="1"/>
    <col min="5891" max="5891" width="11.703125" customWidth="1"/>
    <col min="5892" max="5892" width="12.05859375" customWidth="1"/>
    <col min="5893" max="5893" width="14.17578125" customWidth="1"/>
    <col min="5894" max="5894" width="11" customWidth="1"/>
    <col min="5895" max="5895" width="12" customWidth="1"/>
    <col min="5896" max="5897" width="12.703125" customWidth="1"/>
    <col min="5898" max="5898" width="10.17578125" customWidth="1"/>
    <col min="5899" max="5899" width="3" customWidth="1"/>
    <col min="5900" max="5900" width="14.8203125" customWidth="1"/>
    <col min="5902" max="5902" width="14.703125" customWidth="1"/>
    <col min="5908" max="5908" width="14" customWidth="1"/>
    <col min="5909" max="5909" width="15.29296875" customWidth="1"/>
    <col min="6143" max="6143" width="40.52734375" customWidth="1"/>
    <col min="6144" max="6144" width="15.703125" customWidth="1"/>
    <col min="6145" max="6145" width="13.17578125" customWidth="1"/>
    <col min="6146" max="6146" width="14.5859375" customWidth="1"/>
    <col min="6147" max="6147" width="11.703125" customWidth="1"/>
    <col min="6148" max="6148" width="12.05859375" customWidth="1"/>
    <col min="6149" max="6149" width="14.17578125" customWidth="1"/>
    <col min="6150" max="6150" width="11" customWidth="1"/>
    <col min="6151" max="6151" width="12" customWidth="1"/>
    <col min="6152" max="6153" width="12.703125" customWidth="1"/>
    <col min="6154" max="6154" width="10.17578125" customWidth="1"/>
    <col min="6155" max="6155" width="3" customWidth="1"/>
    <col min="6156" max="6156" width="14.8203125" customWidth="1"/>
    <col min="6158" max="6158" width="14.703125" customWidth="1"/>
    <col min="6164" max="6164" width="14" customWidth="1"/>
    <col min="6165" max="6165" width="15.29296875" customWidth="1"/>
    <col min="6399" max="6399" width="40.52734375" customWidth="1"/>
    <col min="6400" max="6400" width="15.703125" customWidth="1"/>
    <col min="6401" max="6401" width="13.17578125" customWidth="1"/>
    <col min="6402" max="6402" width="14.5859375" customWidth="1"/>
    <col min="6403" max="6403" width="11.703125" customWidth="1"/>
    <col min="6404" max="6404" width="12.05859375" customWidth="1"/>
    <col min="6405" max="6405" width="14.17578125" customWidth="1"/>
    <col min="6406" max="6406" width="11" customWidth="1"/>
    <col min="6407" max="6407" width="12" customWidth="1"/>
    <col min="6408" max="6409" width="12.703125" customWidth="1"/>
    <col min="6410" max="6410" width="10.17578125" customWidth="1"/>
    <col min="6411" max="6411" width="3" customWidth="1"/>
    <col min="6412" max="6412" width="14.8203125" customWidth="1"/>
    <col min="6414" max="6414" width="14.703125" customWidth="1"/>
    <col min="6420" max="6420" width="14" customWidth="1"/>
    <col min="6421" max="6421" width="15.29296875" customWidth="1"/>
    <col min="6655" max="6655" width="40.52734375" customWidth="1"/>
    <col min="6656" max="6656" width="15.703125" customWidth="1"/>
    <col min="6657" max="6657" width="13.17578125" customWidth="1"/>
    <col min="6658" max="6658" width="14.5859375" customWidth="1"/>
    <col min="6659" max="6659" width="11.703125" customWidth="1"/>
    <col min="6660" max="6660" width="12.05859375" customWidth="1"/>
    <col min="6661" max="6661" width="14.17578125" customWidth="1"/>
    <col min="6662" max="6662" width="11" customWidth="1"/>
    <col min="6663" max="6663" width="12" customWidth="1"/>
    <col min="6664" max="6665" width="12.703125" customWidth="1"/>
    <col min="6666" max="6666" width="10.17578125" customWidth="1"/>
    <col min="6667" max="6667" width="3" customWidth="1"/>
    <col min="6668" max="6668" width="14.8203125" customWidth="1"/>
    <col min="6670" max="6670" width="14.703125" customWidth="1"/>
    <col min="6676" max="6676" width="14" customWidth="1"/>
    <col min="6677" max="6677" width="15.29296875" customWidth="1"/>
    <col min="6911" max="6911" width="40.52734375" customWidth="1"/>
    <col min="6912" max="6912" width="15.703125" customWidth="1"/>
    <col min="6913" max="6913" width="13.17578125" customWidth="1"/>
    <col min="6914" max="6914" width="14.5859375" customWidth="1"/>
    <col min="6915" max="6915" width="11.703125" customWidth="1"/>
    <col min="6916" max="6916" width="12.05859375" customWidth="1"/>
    <col min="6917" max="6917" width="14.17578125" customWidth="1"/>
    <col min="6918" max="6918" width="11" customWidth="1"/>
    <col min="6919" max="6919" width="12" customWidth="1"/>
    <col min="6920" max="6921" width="12.703125" customWidth="1"/>
    <col min="6922" max="6922" width="10.17578125" customWidth="1"/>
    <col min="6923" max="6923" width="3" customWidth="1"/>
    <col min="6924" max="6924" width="14.8203125" customWidth="1"/>
    <col min="6926" max="6926" width="14.703125" customWidth="1"/>
    <col min="6932" max="6932" width="14" customWidth="1"/>
    <col min="6933" max="6933" width="15.29296875" customWidth="1"/>
    <col min="7167" max="7167" width="40.52734375" customWidth="1"/>
    <col min="7168" max="7168" width="15.703125" customWidth="1"/>
    <col min="7169" max="7169" width="13.17578125" customWidth="1"/>
    <col min="7170" max="7170" width="14.5859375" customWidth="1"/>
    <col min="7171" max="7171" width="11.703125" customWidth="1"/>
    <col min="7172" max="7172" width="12.05859375" customWidth="1"/>
    <col min="7173" max="7173" width="14.17578125" customWidth="1"/>
    <col min="7174" max="7174" width="11" customWidth="1"/>
    <col min="7175" max="7175" width="12" customWidth="1"/>
    <col min="7176" max="7177" width="12.703125" customWidth="1"/>
    <col min="7178" max="7178" width="10.17578125" customWidth="1"/>
    <col min="7179" max="7179" width="3" customWidth="1"/>
    <col min="7180" max="7180" width="14.8203125" customWidth="1"/>
    <col min="7182" max="7182" width="14.703125" customWidth="1"/>
    <col min="7188" max="7188" width="14" customWidth="1"/>
    <col min="7189" max="7189" width="15.29296875" customWidth="1"/>
    <col min="7423" max="7423" width="40.52734375" customWidth="1"/>
    <col min="7424" max="7424" width="15.703125" customWidth="1"/>
    <col min="7425" max="7425" width="13.17578125" customWidth="1"/>
    <col min="7426" max="7426" width="14.5859375" customWidth="1"/>
    <col min="7427" max="7427" width="11.703125" customWidth="1"/>
    <col min="7428" max="7428" width="12.05859375" customWidth="1"/>
    <col min="7429" max="7429" width="14.17578125" customWidth="1"/>
    <col min="7430" max="7430" width="11" customWidth="1"/>
    <col min="7431" max="7431" width="12" customWidth="1"/>
    <col min="7432" max="7433" width="12.703125" customWidth="1"/>
    <col min="7434" max="7434" width="10.17578125" customWidth="1"/>
    <col min="7435" max="7435" width="3" customWidth="1"/>
    <col min="7436" max="7436" width="14.8203125" customWidth="1"/>
    <col min="7438" max="7438" width="14.703125" customWidth="1"/>
    <col min="7444" max="7444" width="14" customWidth="1"/>
    <col min="7445" max="7445" width="15.29296875" customWidth="1"/>
    <col min="7679" max="7679" width="40.52734375" customWidth="1"/>
    <col min="7680" max="7680" width="15.703125" customWidth="1"/>
    <col min="7681" max="7681" width="13.17578125" customWidth="1"/>
    <col min="7682" max="7682" width="14.5859375" customWidth="1"/>
    <col min="7683" max="7683" width="11.703125" customWidth="1"/>
    <col min="7684" max="7684" width="12.05859375" customWidth="1"/>
    <col min="7685" max="7685" width="14.17578125" customWidth="1"/>
    <col min="7686" max="7686" width="11" customWidth="1"/>
    <col min="7687" max="7687" width="12" customWidth="1"/>
    <col min="7688" max="7689" width="12.703125" customWidth="1"/>
    <col min="7690" max="7690" width="10.17578125" customWidth="1"/>
    <col min="7691" max="7691" width="3" customWidth="1"/>
    <col min="7692" max="7692" width="14.8203125" customWidth="1"/>
    <col min="7694" max="7694" width="14.703125" customWidth="1"/>
    <col min="7700" max="7700" width="14" customWidth="1"/>
    <col min="7701" max="7701" width="15.29296875" customWidth="1"/>
    <col min="7935" max="7935" width="40.52734375" customWidth="1"/>
    <col min="7936" max="7936" width="15.703125" customWidth="1"/>
    <col min="7937" max="7937" width="13.17578125" customWidth="1"/>
    <col min="7938" max="7938" width="14.5859375" customWidth="1"/>
    <col min="7939" max="7939" width="11.703125" customWidth="1"/>
    <col min="7940" max="7940" width="12.05859375" customWidth="1"/>
    <col min="7941" max="7941" width="14.17578125" customWidth="1"/>
    <col min="7942" max="7942" width="11" customWidth="1"/>
    <col min="7943" max="7943" width="12" customWidth="1"/>
    <col min="7944" max="7945" width="12.703125" customWidth="1"/>
    <col min="7946" max="7946" width="10.17578125" customWidth="1"/>
    <col min="7947" max="7947" width="3" customWidth="1"/>
    <col min="7948" max="7948" width="14.8203125" customWidth="1"/>
    <col min="7950" max="7950" width="14.703125" customWidth="1"/>
    <col min="7956" max="7956" width="14" customWidth="1"/>
    <col min="7957" max="7957" width="15.29296875" customWidth="1"/>
    <col min="8191" max="8191" width="40.52734375" customWidth="1"/>
    <col min="8192" max="8192" width="15.703125" customWidth="1"/>
    <col min="8193" max="8193" width="13.17578125" customWidth="1"/>
    <col min="8194" max="8194" width="14.5859375" customWidth="1"/>
    <col min="8195" max="8195" width="11.703125" customWidth="1"/>
    <col min="8196" max="8196" width="12.05859375" customWidth="1"/>
    <col min="8197" max="8197" width="14.17578125" customWidth="1"/>
    <col min="8198" max="8198" width="11" customWidth="1"/>
    <col min="8199" max="8199" width="12" customWidth="1"/>
    <col min="8200" max="8201" width="12.703125" customWidth="1"/>
    <col min="8202" max="8202" width="10.17578125" customWidth="1"/>
    <col min="8203" max="8203" width="3" customWidth="1"/>
    <col min="8204" max="8204" width="14.8203125" customWidth="1"/>
    <col min="8206" max="8206" width="14.703125" customWidth="1"/>
    <col min="8212" max="8212" width="14" customWidth="1"/>
    <col min="8213" max="8213" width="15.29296875" customWidth="1"/>
    <col min="8447" max="8447" width="40.52734375" customWidth="1"/>
    <col min="8448" max="8448" width="15.703125" customWidth="1"/>
    <col min="8449" max="8449" width="13.17578125" customWidth="1"/>
    <col min="8450" max="8450" width="14.5859375" customWidth="1"/>
    <col min="8451" max="8451" width="11.703125" customWidth="1"/>
    <col min="8452" max="8452" width="12.05859375" customWidth="1"/>
    <col min="8453" max="8453" width="14.17578125" customWidth="1"/>
    <col min="8454" max="8454" width="11" customWidth="1"/>
    <col min="8455" max="8455" width="12" customWidth="1"/>
    <col min="8456" max="8457" width="12.703125" customWidth="1"/>
    <col min="8458" max="8458" width="10.17578125" customWidth="1"/>
    <col min="8459" max="8459" width="3" customWidth="1"/>
    <col min="8460" max="8460" width="14.8203125" customWidth="1"/>
    <col min="8462" max="8462" width="14.703125" customWidth="1"/>
    <col min="8468" max="8468" width="14" customWidth="1"/>
    <col min="8469" max="8469" width="15.29296875" customWidth="1"/>
    <col min="8703" max="8703" width="40.52734375" customWidth="1"/>
    <col min="8704" max="8704" width="15.703125" customWidth="1"/>
    <col min="8705" max="8705" width="13.17578125" customWidth="1"/>
    <col min="8706" max="8706" width="14.5859375" customWidth="1"/>
    <col min="8707" max="8707" width="11.703125" customWidth="1"/>
    <col min="8708" max="8708" width="12.05859375" customWidth="1"/>
    <col min="8709" max="8709" width="14.17578125" customWidth="1"/>
    <col min="8710" max="8710" width="11" customWidth="1"/>
    <col min="8711" max="8711" width="12" customWidth="1"/>
    <col min="8712" max="8713" width="12.703125" customWidth="1"/>
    <col min="8714" max="8714" width="10.17578125" customWidth="1"/>
    <col min="8715" max="8715" width="3" customWidth="1"/>
    <col min="8716" max="8716" width="14.8203125" customWidth="1"/>
    <col min="8718" max="8718" width="14.703125" customWidth="1"/>
    <col min="8724" max="8724" width="14" customWidth="1"/>
    <col min="8725" max="8725" width="15.29296875" customWidth="1"/>
    <col min="8959" max="8959" width="40.52734375" customWidth="1"/>
    <col min="8960" max="8960" width="15.703125" customWidth="1"/>
    <col min="8961" max="8961" width="13.17578125" customWidth="1"/>
    <col min="8962" max="8962" width="14.5859375" customWidth="1"/>
    <col min="8963" max="8963" width="11.703125" customWidth="1"/>
    <col min="8964" max="8964" width="12.05859375" customWidth="1"/>
    <col min="8965" max="8965" width="14.17578125" customWidth="1"/>
    <col min="8966" max="8966" width="11" customWidth="1"/>
    <col min="8967" max="8967" width="12" customWidth="1"/>
    <col min="8968" max="8969" width="12.703125" customWidth="1"/>
    <col min="8970" max="8970" width="10.17578125" customWidth="1"/>
    <col min="8971" max="8971" width="3" customWidth="1"/>
    <col min="8972" max="8972" width="14.8203125" customWidth="1"/>
    <col min="8974" max="8974" width="14.703125" customWidth="1"/>
    <col min="8980" max="8980" width="14" customWidth="1"/>
    <col min="8981" max="8981" width="15.29296875" customWidth="1"/>
    <col min="9215" max="9215" width="40.52734375" customWidth="1"/>
    <col min="9216" max="9216" width="15.703125" customWidth="1"/>
    <col min="9217" max="9217" width="13.17578125" customWidth="1"/>
    <col min="9218" max="9218" width="14.5859375" customWidth="1"/>
    <col min="9219" max="9219" width="11.703125" customWidth="1"/>
    <col min="9220" max="9220" width="12.05859375" customWidth="1"/>
    <col min="9221" max="9221" width="14.17578125" customWidth="1"/>
    <col min="9222" max="9222" width="11" customWidth="1"/>
    <col min="9223" max="9223" width="12" customWidth="1"/>
    <col min="9224" max="9225" width="12.703125" customWidth="1"/>
    <col min="9226" max="9226" width="10.17578125" customWidth="1"/>
    <col min="9227" max="9227" width="3" customWidth="1"/>
    <col min="9228" max="9228" width="14.8203125" customWidth="1"/>
    <col min="9230" max="9230" width="14.703125" customWidth="1"/>
    <col min="9236" max="9236" width="14" customWidth="1"/>
    <col min="9237" max="9237" width="15.29296875" customWidth="1"/>
    <col min="9471" max="9471" width="40.52734375" customWidth="1"/>
    <col min="9472" max="9472" width="15.703125" customWidth="1"/>
    <col min="9473" max="9473" width="13.17578125" customWidth="1"/>
    <col min="9474" max="9474" width="14.5859375" customWidth="1"/>
    <col min="9475" max="9475" width="11.703125" customWidth="1"/>
    <col min="9476" max="9476" width="12.05859375" customWidth="1"/>
    <col min="9477" max="9477" width="14.17578125" customWidth="1"/>
    <col min="9478" max="9478" width="11" customWidth="1"/>
    <col min="9479" max="9479" width="12" customWidth="1"/>
    <col min="9480" max="9481" width="12.703125" customWidth="1"/>
    <col min="9482" max="9482" width="10.17578125" customWidth="1"/>
    <col min="9483" max="9483" width="3" customWidth="1"/>
    <col min="9484" max="9484" width="14.8203125" customWidth="1"/>
    <col min="9486" max="9486" width="14.703125" customWidth="1"/>
    <col min="9492" max="9492" width="14" customWidth="1"/>
    <col min="9493" max="9493" width="15.29296875" customWidth="1"/>
    <col min="9727" max="9727" width="40.52734375" customWidth="1"/>
    <col min="9728" max="9728" width="15.703125" customWidth="1"/>
    <col min="9729" max="9729" width="13.17578125" customWidth="1"/>
    <col min="9730" max="9730" width="14.5859375" customWidth="1"/>
    <col min="9731" max="9731" width="11.703125" customWidth="1"/>
    <col min="9732" max="9732" width="12.05859375" customWidth="1"/>
    <col min="9733" max="9733" width="14.17578125" customWidth="1"/>
    <col min="9734" max="9734" width="11" customWidth="1"/>
    <col min="9735" max="9735" width="12" customWidth="1"/>
    <col min="9736" max="9737" width="12.703125" customWidth="1"/>
    <col min="9738" max="9738" width="10.17578125" customWidth="1"/>
    <col min="9739" max="9739" width="3" customWidth="1"/>
    <col min="9740" max="9740" width="14.8203125" customWidth="1"/>
    <col min="9742" max="9742" width="14.703125" customWidth="1"/>
    <col min="9748" max="9748" width="14" customWidth="1"/>
    <col min="9749" max="9749" width="15.29296875" customWidth="1"/>
    <col min="9983" max="9983" width="40.52734375" customWidth="1"/>
    <col min="9984" max="9984" width="15.703125" customWidth="1"/>
    <col min="9985" max="9985" width="13.17578125" customWidth="1"/>
    <col min="9986" max="9986" width="14.5859375" customWidth="1"/>
    <col min="9987" max="9987" width="11.703125" customWidth="1"/>
    <col min="9988" max="9988" width="12.05859375" customWidth="1"/>
    <col min="9989" max="9989" width="14.17578125" customWidth="1"/>
    <col min="9990" max="9990" width="11" customWidth="1"/>
    <col min="9991" max="9991" width="12" customWidth="1"/>
    <col min="9992" max="9993" width="12.703125" customWidth="1"/>
    <col min="9994" max="9994" width="10.17578125" customWidth="1"/>
    <col min="9995" max="9995" width="3" customWidth="1"/>
    <col min="9996" max="9996" width="14.8203125" customWidth="1"/>
    <col min="9998" max="9998" width="14.703125" customWidth="1"/>
    <col min="10004" max="10004" width="14" customWidth="1"/>
    <col min="10005" max="10005" width="15.29296875" customWidth="1"/>
    <col min="10239" max="10239" width="40.52734375" customWidth="1"/>
    <col min="10240" max="10240" width="15.703125" customWidth="1"/>
    <col min="10241" max="10241" width="13.17578125" customWidth="1"/>
    <col min="10242" max="10242" width="14.5859375" customWidth="1"/>
    <col min="10243" max="10243" width="11.703125" customWidth="1"/>
    <col min="10244" max="10244" width="12.05859375" customWidth="1"/>
    <col min="10245" max="10245" width="14.17578125" customWidth="1"/>
    <col min="10246" max="10246" width="11" customWidth="1"/>
    <col min="10247" max="10247" width="12" customWidth="1"/>
    <col min="10248" max="10249" width="12.703125" customWidth="1"/>
    <col min="10250" max="10250" width="10.17578125" customWidth="1"/>
    <col min="10251" max="10251" width="3" customWidth="1"/>
    <col min="10252" max="10252" width="14.8203125" customWidth="1"/>
    <col min="10254" max="10254" width="14.703125" customWidth="1"/>
    <col min="10260" max="10260" width="14" customWidth="1"/>
    <col min="10261" max="10261" width="15.29296875" customWidth="1"/>
    <col min="10495" max="10495" width="40.52734375" customWidth="1"/>
    <col min="10496" max="10496" width="15.703125" customWidth="1"/>
    <col min="10497" max="10497" width="13.17578125" customWidth="1"/>
    <col min="10498" max="10498" width="14.5859375" customWidth="1"/>
    <col min="10499" max="10499" width="11.703125" customWidth="1"/>
    <col min="10500" max="10500" width="12.05859375" customWidth="1"/>
    <col min="10501" max="10501" width="14.17578125" customWidth="1"/>
    <col min="10502" max="10502" width="11" customWidth="1"/>
    <col min="10503" max="10503" width="12" customWidth="1"/>
    <col min="10504" max="10505" width="12.703125" customWidth="1"/>
    <col min="10506" max="10506" width="10.17578125" customWidth="1"/>
    <col min="10507" max="10507" width="3" customWidth="1"/>
    <col min="10508" max="10508" width="14.8203125" customWidth="1"/>
    <col min="10510" max="10510" width="14.703125" customWidth="1"/>
    <col min="10516" max="10516" width="14" customWidth="1"/>
    <col min="10517" max="10517" width="15.29296875" customWidth="1"/>
    <col min="10751" max="10751" width="40.52734375" customWidth="1"/>
    <col min="10752" max="10752" width="15.703125" customWidth="1"/>
    <col min="10753" max="10753" width="13.17578125" customWidth="1"/>
    <col min="10754" max="10754" width="14.5859375" customWidth="1"/>
    <col min="10755" max="10755" width="11.703125" customWidth="1"/>
    <col min="10756" max="10756" width="12.05859375" customWidth="1"/>
    <col min="10757" max="10757" width="14.17578125" customWidth="1"/>
    <col min="10758" max="10758" width="11" customWidth="1"/>
    <col min="10759" max="10759" width="12" customWidth="1"/>
    <col min="10760" max="10761" width="12.703125" customWidth="1"/>
    <col min="10762" max="10762" width="10.17578125" customWidth="1"/>
    <col min="10763" max="10763" width="3" customWidth="1"/>
    <col min="10764" max="10764" width="14.8203125" customWidth="1"/>
    <col min="10766" max="10766" width="14.703125" customWidth="1"/>
    <col min="10772" max="10772" width="14" customWidth="1"/>
    <col min="10773" max="10773" width="15.29296875" customWidth="1"/>
    <col min="11007" max="11007" width="40.52734375" customWidth="1"/>
    <col min="11008" max="11008" width="15.703125" customWidth="1"/>
    <col min="11009" max="11009" width="13.17578125" customWidth="1"/>
    <col min="11010" max="11010" width="14.5859375" customWidth="1"/>
    <col min="11011" max="11011" width="11.703125" customWidth="1"/>
    <col min="11012" max="11012" width="12.05859375" customWidth="1"/>
    <col min="11013" max="11013" width="14.17578125" customWidth="1"/>
    <col min="11014" max="11014" width="11" customWidth="1"/>
    <col min="11015" max="11015" width="12" customWidth="1"/>
    <col min="11016" max="11017" width="12.703125" customWidth="1"/>
    <col min="11018" max="11018" width="10.17578125" customWidth="1"/>
    <col min="11019" max="11019" width="3" customWidth="1"/>
    <col min="11020" max="11020" width="14.8203125" customWidth="1"/>
    <col min="11022" max="11022" width="14.703125" customWidth="1"/>
    <col min="11028" max="11028" width="14" customWidth="1"/>
    <col min="11029" max="11029" width="15.29296875" customWidth="1"/>
    <col min="11263" max="11263" width="40.52734375" customWidth="1"/>
    <col min="11264" max="11264" width="15.703125" customWidth="1"/>
    <col min="11265" max="11265" width="13.17578125" customWidth="1"/>
    <col min="11266" max="11266" width="14.5859375" customWidth="1"/>
    <col min="11267" max="11267" width="11.703125" customWidth="1"/>
    <col min="11268" max="11268" width="12.05859375" customWidth="1"/>
    <col min="11269" max="11269" width="14.17578125" customWidth="1"/>
    <col min="11270" max="11270" width="11" customWidth="1"/>
    <col min="11271" max="11271" width="12" customWidth="1"/>
    <col min="11272" max="11273" width="12.703125" customWidth="1"/>
    <col min="11274" max="11274" width="10.17578125" customWidth="1"/>
    <col min="11275" max="11275" width="3" customWidth="1"/>
    <col min="11276" max="11276" width="14.8203125" customWidth="1"/>
    <col min="11278" max="11278" width="14.703125" customWidth="1"/>
    <col min="11284" max="11284" width="14" customWidth="1"/>
    <col min="11285" max="11285" width="15.29296875" customWidth="1"/>
    <col min="11519" max="11519" width="40.52734375" customWidth="1"/>
    <col min="11520" max="11520" width="15.703125" customWidth="1"/>
    <col min="11521" max="11521" width="13.17578125" customWidth="1"/>
    <col min="11522" max="11522" width="14.5859375" customWidth="1"/>
    <col min="11523" max="11523" width="11.703125" customWidth="1"/>
    <col min="11524" max="11524" width="12.05859375" customWidth="1"/>
    <col min="11525" max="11525" width="14.17578125" customWidth="1"/>
    <col min="11526" max="11526" width="11" customWidth="1"/>
    <col min="11527" max="11527" width="12" customWidth="1"/>
    <col min="11528" max="11529" width="12.703125" customWidth="1"/>
    <col min="11530" max="11530" width="10.17578125" customWidth="1"/>
    <col min="11531" max="11531" width="3" customWidth="1"/>
    <col min="11532" max="11532" width="14.8203125" customWidth="1"/>
    <col min="11534" max="11534" width="14.703125" customWidth="1"/>
    <col min="11540" max="11540" width="14" customWidth="1"/>
    <col min="11541" max="11541" width="15.29296875" customWidth="1"/>
    <col min="11775" max="11775" width="40.52734375" customWidth="1"/>
    <col min="11776" max="11776" width="15.703125" customWidth="1"/>
    <col min="11777" max="11777" width="13.17578125" customWidth="1"/>
    <col min="11778" max="11778" width="14.5859375" customWidth="1"/>
    <col min="11779" max="11779" width="11.703125" customWidth="1"/>
    <col min="11780" max="11780" width="12.05859375" customWidth="1"/>
    <col min="11781" max="11781" width="14.17578125" customWidth="1"/>
    <col min="11782" max="11782" width="11" customWidth="1"/>
    <col min="11783" max="11783" width="12" customWidth="1"/>
    <col min="11784" max="11785" width="12.703125" customWidth="1"/>
    <col min="11786" max="11786" width="10.17578125" customWidth="1"/>
    <col min="11787" max="11787" width="3" customWidth="1"/>
    <col min="11788" max="11788" width="14.8203125" customWidth="1"/>
    <col min="11790" max="11790" width="14.703125" customWidth="1"/>
    <col min="11796" max="11796" width="14" customWidth="1"/>
    <col min="11797" max="11797" width="15.29296875" customWidth="1"/>
    <col min="12031" max="12031" width="40.52734375" customWidth="1"/>
    <col min="12032" max="12032" width="15.703125" customWidth="1"/>
    <col min="12033" max="12033" width="13.17578125" customWidth="1"/>
    <col min="12034" max="12034" width="14.5859375" customWidth="1"/>
    <col min="12035" max="12035" width="11.703125" customWidth="1"/>
    <col min="12036" max="12036" width="12.05859375" customWidth="1"/>
    <col min="12037" max="12037" width="14.17578125" customWidth="1"/>
    <col min="12038" max="12038" width="11" customWidth="1"/>
    <col min="12039" max="12039" width="12" customWidth="1"/>
    <col min="12040" max="12041" width="12.703125" customWidth="1"/>
    <col min="12042" max="12042" width="10.17578125" customWidth="1"/>
    <col min="12043" max="12043" width="3" customWidth="1"/>
    <col min="12044" max="12044" width="14.8203125" customWidth="1"/>
    <col min="12046" max="12046" width="14.703125" customWidth="1"/>
    <col min="12052" max="12052" width="14" customWidth="1"/>
    <col min="12053" max="12053" width="15.29296875" customWidth="1"/>
    <col min="12287" max="12287" width="40.52734375" customWidth="1"/>
    <col min="12288" max="12288" width="15.703125" customWidth="1"/>
    <col min="12289" max="12289" width="13.17578125" customWidth="1"/>
    <col min="12290" max="12290" width="14.5859375" customWidth="1"/>
    <col min="12291" max="12291" width="11.703125" customWidth="1"/>
    <col min="12292" max="12292" width="12.05859375" customWidth="1"/>
    <col min="12293" max="12293" width="14.17578125" customWidth="1"/>
    <col min="12294" max="12294" width="11" customWidth="1"/>
    <col min="12295" max="12295" width="12" customWidth="1"/>
    <col min="12296" max="12297" width="12.703125" customWidth="1"/>
    <col min="12298" max="12298" width="10.17578125" customWidth="1"/>
    <col min="12299" max="12299" width="3" customWidth="1"/>
    <col min="12300" max="12300" width="14.8203125" customWidth="1"/>
    <col min="12302" max="12302" width="14.703125" customWidth="1"/>
    <col min="12308" max="12308" width="14" customWidth="1"/>
    <col min="12309" max="12309" width="15.29296875" customWidth="1"/>
    <col min="12543" max="12543" width="40.52734375" customWidth="1"/>
    <col min="12544" max="12544" width="15.703125" customWidth="1"/>
    <col min="12545" max="12545" width="13.17578125" customWidth="1"/>
    <col min="12546" max="12546" width="14.5859375" customWidth="1"/>
    <col min="12547" max="12547" width="11.703125" customWidth="1"/>
    <col min="12548" max="12548" width="12.05859375" customWidth="1"/>
    <col min="12549" max="12549" width="14.17578125" customWidth="1"/>
    <col min="12550" max="12550" width="11" customWidth="1"/>
    <col min="12551" max="12551" width="12" customWidth="1"/>
    <col min="12552" max="12553" width="12.703125" customWidth="1"/>
    <col min="12554" max="12554" width="10.17578125" customWidth="1"/>
    <col min="12555" max="12555" width="3" customWidth="1"/>
    <col min="12556" max="12556" width="14.8203125" customWidth="1"/>
    <col min="12558" max="12558" width="14.703125" customWidth="1"/>
    <col min="12564" max="12564" width="14" customWidth="1"/>
    <col min="12565" max="12565" width="15.29296875" customWidth="1"/>
    <col min="12799" max="12799" width="40.52734375" customWidth="1"/>
    <col min="12800" max="12800" width="15.703125" customWidth="1"/>
    <col min="12801" max="12801" width="13.17578125" customWidth="1"/>
    <col min="12802" max="12802" width="14.5859375" customWidth="1"/>
    <col min="12803" max="12803" width="11.703125" customWidth="1"/>
    <col min="12804" max="12804" width="12.05859375" customWidth="1"/>
    <col min="12805" max="12805" width="14.17578125" customWidth="1"/>
    <col min="12806" max="12806" width="11" customWidth="1"/>
    <col min="12807" max="12807" width="12" customWidth="1"/>
    <col min="12808" max="12809" width="12.703125" customWidth="1"/>
    <col min="12810" max="12810" width="10.17578125" customWidth="1"/>
    <col min="12811" max="12811" width="3" customWidth="1"/>
    <col min="12812" max="12812" width="14.8203125" customWidth="1"/>
    <col min="12814" max="12814" width="14.703125" customWidth="1"/>
    <col min="12820" max="12820" width="14" customWidth="1"/>
    <col min="12821" max="12821" width="15.29296875" customWidth="1"/>
    <col min="13055" max="13055" width="40.52734375" customWidth="1"/>
    <col min="13056" max="13056" width="15.703125" customWidth="1"/>
    <col min="13057" max="13057" width="13.17578125" customWidth="1"/>
    <col min="13058" max="13058" width="14.5859375" customWidth="1"/>
    <col min="13059" max="13059" width="11.703125" customWidth="1"/>
    <col min="13060" max="13060" width="12.05859375" customWidth="1"/>
    <col min="13061" max="13061" width="14.17578125" customWidth="1"/>
    <col min="13062" max="13062" width="11" customWidth="1"/>
    <col min="13063" max="13063" width="12" customWidth="1"/>
    <col min="13064" max="13065" width="12.703125" customWidth="1"/>
    <col min="13066" max="13066" width="10.17578125" customWidth="1"/>
    <col min="13067" max="13067" width="3" customWidth="1"/>
    <col min="13068" max="13068" width="14.8203125" customWidth="1"/>
    <col min="13070" max="13070" width="14.703125" customWidth="1"/>
    <col min="13076" max="13076" width="14" customWidth="1"/>
    <col min="13077" max="13077" width="15.29296875" customWidth="1"/>
    <col min="13311" max="13311" width="40.52734375" customWidth="1"/>
    <col min="13312" max="13312" width="15.703125" customWidth="1"/>
    <col min="13313" max="13313" width="13.17578125" customWidth="1"/>
    <col min="13314" max="13314" width="14.5859375" customWidth="1"/>
    <col min="13315" max="13315" width="11.703125" customWidth="1"/>
    <col min="13316" max="13316" width="12.05859375" customWidth="1"/>
    <col min="13317" max="13317" width="14.17578125" customWidth="1"/>
    <col min="13318" max="13318" width="11" customWidth="1"/>
    <col min="13319" max="13319" width="12" customWidth="1"/>
    <col min="13320" max="13321" width="12.703125" customWidth="1"/>
    <col min="13322" max="13322" width="10.17578125" customWidth="1"/>
    <col min="13323" max="13323" width="3" customWidth="1"/>
    <col min="13324" max="13324" width="14.8203125" customWidth="1"/>
    <col min="13326" max="13326" width="14.703125" customWidth="1"/>
    <col min="13332" max="13332" width="14" customWidth="1"/>
    <col min="13333" max="13333" width="15.29296875" customWidth="1"/>
    <col min="13567" max="13567" width="40.52734375" customWidth="1"/>
    <col min="13568" max="13568" width="15.703125" customWidth="1"/>
    <col min="13569" max="13569" width="13.17578125" customWidth="1"/>
    <col min="13570" max="13570" width="14.5859375" customWidth="1"/>
    <col min="13571" max="13571" width="11.703125" customWidth="1"/>
    <col min="13572" max="13572" width="12.05859375" customWidth="1"/>
    <col min="13573" max="13573" width="14.17578125" customWidth="1"/>
    <col min="13574" max="13574" width="11" customWidth="1"/>
    <col min="13575" max="13575" width="12" customWidth="1"/>
    <col min="13576" max="13577" width="12.703125" customWidth="1"/>
    <col min="13578" max="13578" width="10.17578125" customWidth="1"/>
    <col min="13579" max="13579" width="3" customWidth="1"/>
    <col min="13580" max="13580" width="14.8203125" customWidth="1"/>
    <col min="13582" max="13582" width="14.703125" customWidth="1"/>
    <col min="13588" max="13588" width="14" customWidth="1"/>
    <col min="13589" max="13589" width="15.29296875" customWidth="1"/>
    <col min="13823" max="13823" width="40.52734375" customWidth="1"/>
    <col min="13824" max="13824" width="15.703125" customWidth="1"/>
    <col min="13825" max="13825" width="13.17578125" customWidth="1"/>
    <col min="13826" max="13826" width="14.5859375" customWidth="1"/>
    <col min="13827" max="13827" width="11.703125" customWidth="1"/>
    <col min="13828" max="13828" width="12.05859375" customWidth="1"/>
    <col min="13829" max="13829" width="14.17578125" customWidth="1"/>
    <col min="13830" max="13830" width="11" customWidth="1"/>
    <col min="13831" max="13831" width="12" customWidth="1"/>
    <col min="13832" max="13833" width="12.703125" customWidth="1"/>
    <col min="13834" max="13834" width="10.17578125" customWidth="1"/>
    <col min="13835" max="13835" width="3" customWidth="1"/>
    <col min="13836" max="13836" width="14.8203125" customWidth="1"/>
    <col min="13838" max="13838" width="14.703125" customWidth="1"/>
    <col min="13844" max="13844" width="14" customWidth="1"/>
    <col min="13845" max="13845" width="15.29296875" customWidth="1"/>
    <col min="14079" max="14079" width="40.52734375" customWidth="1"/>
    <col min="14080" max="14080" width="15.703125" customWidth="1"/>
    <col min="14081" max="14081" width="13.17578125" customWidth="1"/>
    <col min="14082" max="14082" width="14.5859375" customWidth="1"/>
    <col min="14083" max="14083" width="11.703125" customWidth="1"/>
    <col min="14084" max="14084" width="12.05859375" customWidth="1"/>
    <col min="14085" max="14085" width="14.17578125" customWidth="1"/>
    <col min="14086" max="14086" width="11" customWidth="1"/>
    <col min="14087" max="14087" width="12" customWidth="1"/>
    <col min="14088" max="14089" width="12.703125" customWidth="1"/>
    <col min="14090" max="14090" width="10.17578125" customWidth="1"/>
    <col min="14091" max="14091" width="3" customWidth="1"/>
    <col min="14092" max="14092" width="14.8203125" customWidth="1"/>
    <col min="14094" max="14094" width="14.703125" customWidth="1"/>
    <col min="14100" max="14100" width="14" customWidth="1"/>
    <col min="14101" max="14101" width="15.29296875" customWidth="1"/>
    <col min="14335" max="14335" width="40.52734375" customWidth="1"/>
    <col min="14336" max="14336" width="15.703125" customWidth="1"/>
    <col min="14337" max="14337" width="13.17578125" customWidth="1"/>
    <col min="14338" max="14338" width="14.5859375" customWidth="1"/>
    <col min="14339" max="14339" width="11.703125" customWidth="1"/>
    <col min="14340" max="14340" width="12.05859375" customWidth="1"/>
    <col min="14341" max="14341" width="14.17578125" customWidth="1"/>
    <col min="14342" max="14342" width="11" customWidth="1"/>
    <col min="14343" max="14343" width="12" customWidth="1"/>
    <col min="14344" max="14345" width="12.703125" customWidth="1"/>
    <col min="14346" max="14346" width="10.17578125" customWidth="1"/>
    <col min="14347" max="14347" width="3" customWidth="1"/>
    <col min="14348" max="14348" width="14.8203125" customWidth="1"/>
    <col min="14350" max="14350" width="14.703125" customWidth="1"/>
    <col min="14356" max="14356" width="14" customWidth="1"/>
    <col min="14357" max="14357" width="15.29296875" customWidth="1"/>
    <col min="14591" max="14591" width="40.52734375" customWidth="1"/>
    <col min="14592" max="14592" width="15.703125" customWidth="1"/>
    <col min="14593" max="14593" width="13.17578125" customWidth="1"/>
    <col min="14594" max="14594" width="14.5859375" customWidth="1"/>
    <col min="14595" max="14595" width="11.703125" customWidth="1"/>
    <col min="14596" max="14596" width="12.05859375" customWidth="1"/>
    <col min="14597" max="14597" width="14.17578125" customWidth="1"/>
    <col min="14598" max="14598" width="11" customWidth="1"/>
    <col min="14599" max="14599" width="12" customWidth="1"/>
    <col min="14600" max="14601" width="12.703125" customWidth="1"/>
    <col min="14602" max="14602" width="10.17578125" customWidth="1"/>
    <col min="14603" max="14603" width="3" customWidth="1"/>
    <col min="14604" max="14604" width="14.8203125" customWidth="1"/>
    <col min="14606" max="14606" width="14.703125" customWidth="1"/>
    <col min="14612" max="14612" width="14" customWidth="1"/>
    <col min="14613" max="14613" width="15.29296875" customWidth="1"/>
    <col min="14847" max="14847" width="40.52734375" customWidth="1"/>
    <col min="14848" max="14848" width="15.703125" customWidth="1"/>
    <col min="14849" max="14849" width="13.17578125" customWidth="1"/>
    <col min="14850" max="14850" width="14.5859375" customWidth="1"/>
    <col min="14851" max="14851" width="11.703125" customWidth="1"/>
    <col min="14852" max="14852" width="12.05859375" customWidth="1"/>
    <col min="14853" max="14853" width="14.17578125" customWidth="1"/>
    <col min="14854" max="14854" width="11" customWidth="1"/>
    <col min="14855" max="14855" width="12" customWidth="1"/>
    <col min="14856" max="14857" width="12.703125" customWidth="1"/>
    <col min="14858" max="14858" width="10.17578125" customWidth="1"/>
    <col min="14859" max="14859" width="3" customWidth="1"/>
    <col min="14860" max="14860" width="14.8203125" customWidth="1"/>
    <col min="14862" max="14862" width="14.703125" customWidth="1"/>
    <col min="14868" max="14868" width="14" customWidth="1"/>
    <col min="14869" max="14869" width="15.29296875" customWidth="1"/>
    <col min="15103" max="15103" width="40.52734375" customWidth="1"/>
    <col min="15104" max="15104" width="15.703125" customWidth="1"/>
    <col min="15105" max="15105" width="13.17578125" customWidth="1"/>
    <col min="15106" max="15106" width="14.5859375" customWidth="1"/>
    <col min="15107" max="15107" width="11.703125" customWidth="1"/>
    <col min="15108" max="15108" width="12.05859375" customWidth="1"/>
    <col min="15109" max="15109" width="14.17578125" customWidth="1"/>
    <col min="15110" max="15110" width="11" customWidth="1"/>
    <col min="15111" max="15111" width="12" customWidth="1"/>
    <col min="15112" max="15113" width="12.703125" customWidth="1"/>
    <col min="15114" max="15114" width="10.17578125" customWidth="1"/>
    <col min="15115" max="15115" width="3" customWidth="1"/>
    <col min="15116" max="15116" width="14.8203125" customWidth="1"/>
    <col min="15118" max="15118" width="14.703125" customWidth="1"/>
    <col min="15124" max="15124" width="14" customWidth="1"/>
    <col min="15125" max="15125" width="15.29296875" customWidth="1"/>
    <col min="15359" max="15359" width="40.52734375" customWidth="1"/>
    <col min="15360" max="15360" width="15.703125" customWidth="1"/>
    <col min="15361" max="15361" width="13.17578125" customWidth="1"/>
    <col min="15362" max="15362" width="14.5859375" customWidth="1"/>
    <col min="15363" max="15363" width="11.703125" customWidth="1"/>
    <col min="15364" max="15364" width="12.05859375" customWidth="1"/>
    <col min="15365" max="15365" width="14.17578125" customWidth="1"/>
    <col min="15366" max="15366" width="11" customWidth="1"/>
    <col min="15367" max="15367" width="12" customWidth="1"/>
    <col min="15368" max="15369" width="12.703125" customWidth="1"/>
    <col min="15370" max="15370" width="10.17578125" customWidth="1"/>
    <col min="15371" max="15371" width="3" customWidth="1"/>
    <col min="15372" max="15372" width="14.8203125" customWidth="1"/>
    <col min="15374" max="15374" width="14.703125" customWidth="1"/>
    <col min="15380" max="15380" width="14" customWidth="1"/>
    <col min="15381" max="15381" width="15.29296875" customWidth="1"/>
    <col min="15615" max="15615" width="40.52734375" customWidth="1"/>
    <col min="15616" max="15616" width="15.703125" customWidth="1"/>
    <col min="15617" max="15617" width="13.17578125" customWidth="1"/>
    <col min="15618" max="15618" width="14.5859375" customWidth="1"/>
    <col min="15619" max="15619" width="11.703125" customWidth="1"/>
    <col min="15620" max="15620" width="12.05859375" customWidth="1"/>
    <col min="15621" max="15621" width="14.17578125" customWidth="1"/>
    <col min="15622" max="15622" width="11" customWidth="1"/>
    <col min="15623" max="15623" width="12" customWidth="1"/>
    <col min="15624" max="15625" width="12.703125" customWidth="1"/>
    <col min="15626" max="15626" width="10.17578125" customWidth="1"/>
    <col min="15627" max="15627" width="3" customWidth="1"/>
    <col min="15628" max="15628" width="14.8203125" customWidth="1"/>
    <col min="15630" max="15630" width="14.703125" customWidth="1"/>
    <col min="15636" max="15636" width="14" customWidth="1"/>
    <col min="15637" max="15637" width="15.29296875" customWidth="1"/>
    <col min="15871" max="15871" width="40.52734375" customWidth="1"/>
    <col min="15872" max="15872" width="15.703125" customWidth="1"/>
    <col min="15873" max="15873" width="13.17578125" customWidth="1"/>
    <col min="15874" max="15874" width="14.5859375" customWidth="1"/>
    <col min="15875" max="15875" width="11.703125" customWidth="1"/>
    <col min="15876" max="15876" width="12.05859375" customWidth="1"/>
    <col min="15877" max="15877" width="14.17578125" customWidth="1"/>
    <col min="15878" max="15878" width="11" customWidth="1"/>
    <col min="15879" max="15879" width="12" customWidth="1"/>
    <col min="15880" max="15881" width="12.703125" customWidth="1"/>
    <col min="15882" max="15882" width="10.17578125" customWidth="1"/>
    <col min="15883" max="15883" width="3" customWidth="1"/>
    <col min="15884" max="15884" width="14.8203125" customWidth="1"/>
    <col min="15886" max="15886" width="14.703125" customWidth="1"/>
    <col min="15892" max="15892" width="14" customWidth="1"/>
    <col min="15893" max="15893" width="15.29296875" customWidth="1"/>
    <col min="16127" max="16127" width="40.52734375" customWidth="1"/>
    <col min="16128" max="16128" width="15.703125" customWidth="1"/>
    <col min="16129" max="16129" width="13.17578125" customWidth="1"/>
    <col min="16130" max="16130" width="14.5859375" customWidth="1"/>
    <col min="16131" max="16131" width="11.703125" customWidth="1"/>
    <col min="16132" max="16132" width="12.05859375" customWidth="1"/>
    <col min="16133" max="16133" width="14.17578125" customWidth="1"/>
    <col min="16134" max="16134" width="11" customWidth="1"/>
    <col min="16135" max="16135" width="12" customWidth="1"/>
    <col min="16136" max="16137" width="12.703125" customWidth="1"/>
    <col min="16138" max="16138" width="10.17578125" customWidth="1"/>
    <col min="16139" max="16139" width="3" customWidth="1"/>
    <col min="16140" max="16140" width="14.8203125" customWidth="1"/>
    <col min="16142" max="16142" width="14.703125" customWidth="1"/>
    <col min="16148" max="16148" width="14" customWidth="1"/>
    <col min="16149" max="16149" width="15.29296875" customWidth="1"/>
  </cols>
  <sheetData>
    <row r="1" spans="1:12" ht="23.35" x14ac:dyDescent="0.8">
      <c r="A1" s="27" t="s">
        <v>23</v>
      </c>
    </row>
    <row r="3" spans="1:12" ht="18" customHeight="1" x14ac:dyDescent="0.55000000000000004">
      <c r="A3" s="28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8.6999999999999993" customHeight="1" thickBot="1" x14ac:dyDescent="0.55000000000000004"/>
    <row r="5" spans="1:12" ht="18.7" customHeight="1" thickBot="1" x14ac:dyDescent="0.55000000000000004">
      <c r="B5" s="30"/>
      <c r="C5" s="31" t="s">
        <v>25</v>
      </c>
      <c r="J5" s="31" t="s">
        <v>26</v>
      </c>
    </row>
    <row r="6" spans="1:12" ht="18" customHeight="1" x14ac:dyDescent="0.5">
      <c r="A6" s="32" t="s">
        <v>27</v>
      </c>
      <c r="B6" s="33"/>
      <c r="C6" s="34">
        <v>0</v>
      </c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4">
        <v>7</v>
      </c>
    </row>
    <row r="7" spans="1:12" ht="24.35" thickBot="1" x14ac:dyDescent="0.55000000000000004">
      <c r="A7" s="36"/>
      <c r="B7" s="37" t="s">
        <v>28</v>
      </c>
      <c r="C7" s="38" t="s">
        <v>29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34</v>
      </c>
      <c r="I7" s="38" t="s">
        <v>35</v>
      </c>
      <c r="J7" s="38" t="s">
        <v>36</v>
      </c>
    </row>
    <row r="8" spans="1:12" ht="14.7" thickTop="1" x14ac:dyDescent="0.5">
      <c r="A8" s="39" t="s">
        <v>37</v>
      </c>
      <c r="C8" s="40">
        <v>100000</v>
      </c>
      <c r="D8" s="41">
        <v>20173.090277777777</v>
      </c>
      <c r="E8" s="41">
        <v>23414.764973958332</v>
      </c>
      <c r="F8" s="41">
        <v>22395.561207953557</v>
      </c>
      <c r="G8" s="41">
        <v>21564.250103907943</v>
      </c>
      <c r="H8" s="41">
        <v>21419.538749871161</v>
      </c>
      <c r="I8" s="41">
        <v>21932.215951086277</v>
      </c>
      <c r="J8" s="40">
        <v>25209.631221025134</v>
      </c>
    </row>
    <row r="9" spans="1:12" x14ac:dyDescent="0.5">
      <c r="C9" s="42"/>
      <c r="D9" s="43"/>
      <c r="E9" s="43"/>
      <c r="F9" s="43"/>
      <c r="G9" s="43"/>
      <c r="H9" s="43"/>
      <c r="I9" s="43"/>
      <c r="J9" s="42"/>
    </row>
    <row r="10" spans="1:12" x14ac:dyDescent="0.5">
      <c r="A10" s="39" t="s">
        <v>38</v>
      </c>
      <c r="C10" s="44">
        <v>-82600</v>
      </c>
      <c r="D10" s="45">
        <v>0</v>
      </c>
      <c r="E10" s="45">
        <v>1550</v>
      </c>
      <c r="F10" s="45">
        <v>2300</v>
      </c>
      <c r="G10" s="45">
        <v>0</v>
      </c>
      <c r="H10" s="45">
        <v>0</v>
      </c>
      <c r="I10" s="45">
        <v>0</v>
      </c>
      <c r="J10" s="44">
        <v>92600</v>
      </c>
      <c r="L10" s="46"/>
    </row>
    <row r="11" spans="1:12" x14ac:dyDescent="0.5">
      <c r="A11" s="39" t="s">
        <v>39</v>
      </c>
      <c r="C11" s="44">
        <v>-95650</v>
      </c>
      <c r="D11" s="45">
        <v>2875</v>
      </c>
      <c r="E11" s="45">
        <v>-2880</v>
      </c>
      <c r="F11" s="45">
        <v>-4075</v>
      </c>
      <c r="G11" s="45">
        <v>0</v>
      </c>
      <c r="H11" s="45">
        <v>865</v>
      </c>
      <c r="I11" s="45">
        <v>3550</v>
      </c>
      <c r="J11" s="44">
        <v>97000</v>
      </c>
      <c r="L11" s="46"/>
    </row>
    <row r="12" spans="1:12" x14ac:dyDescent="0.5">
      <c r="A12" s="39" t="s">
        <v>40</v>
      </c>
      <c r="C12" s="47"/>
      <c r="D12" s="46">
        <v>92.5</v>
      </c>
      <c r="E12" s="46">
        <v>90</v>
      </c>
      <c r="F12" s="46">
        <v>150</v>
      </c>
      <c r="G12" s="46">
        <v>245</v>
      </c>
      <c r="H12" s="46">
        <v>62.5</v>
      </c>
      <c r="I12" s="46">
        <v>0</v>
      </c>
      <c r="J12" s="44">
        <v>0</v>
      </c>
    </row>
    <row r="13" spans="1:12" x14ac:dyDescent="0.5">
      <c r="A13" s="39" t="s">
        <v>41</v>
      </c>
      <c r="C13" s="44">
        <v>0</v>
      </c>
      <c r="D13" s="46">
        <v>875</v>
      </c>
      <c r="E13" s="46">
        <v>593.75</v>
      </c>
      <c r="F13" s="46">
        <v>1343.75</v>
      </c>
      <c r="G13" s="46">
        <v>0</v>
      </c>
      <c r="H13" s="46">
        <v>0</v>
      </c>
      <c r="I13" s="46">
        <v>0</v>
      </c>
      <c r="J13" s="44">
        <v>0</v>
      </c>
    </row>
    <row r="14" spans="1:12" x14ac:dyDescent="0.5">
      <c r="A14" s="39" t="s">
        <v>42</v>
      </c>
      <c r="C14" s="44">
        <v>-1576.9097222222224</v>
      </c>
      <c r="D14" s="45">
        <v>-209.375</v>
      </c>
      <c r="E14" s="45">
        <v>14.444444444444445</v>
      </c>
      <c r="F14" s="45">
        <v>-161.38888888888889</v>
      </c>
      <c r="G14" s="45">
        <v>0</v>
      </c>
      <c r="H14" s="45">
        <v>-24.93055555555555</v>
      </c>
      <c r="I14" s="45">
        <v>116.66666666666669</v>
      </c>
      <c r="J14" s="44">
        <v>1926.7013888888887</v>
      </c>
    </row>
    <row r="15" spans="1:12" x14ac:dyDescent="0.5">
      <c r="A15" s="39"/>
      <c r="C15" s="44"/>
      <c r="D15" s="45"/>
      <c r="E15" s="45"/>
      <c r="F15" s="45"/>
      <c r="G15" s="45"/>
      <c r="H15" s="45"/>
      <c r="I15" s="45"/>
      <c r="J15" s="44"/>
    </row>
    <row r="16" spans="1:12" x14ac:dyDescent="0.5">
      <c r="A16" s="39" t="s">
        <v>43</v>
      </c>
      <c r="C16" s="44">
        <v>100000</v>
      </c>
      <c r="D16" s="45"/>
      <c r="E16" s="45"/>
      <c r="F16" s="45"/>
      <c r="G16" s="45"/>
      <c r="H16" s="45"/>
      <c r="I16" s="45"/>
      <c r="J16" s="44">
        <v>-100000</v>
      </c>
    </row>
    <row r="17" spans="1:12" x14ac:dyDescent="0.5">
      <c r="A17" s="39" t="s">
        <v>44</v>
      </c>
      <c r="C17" s="44"/>
      <c r="D17" s="45">
        <v>-416.66666666666669</v>
      </c>
      <c r="E17" s="45">
        <v>-416.66666666666669</v>
      </c>
      <c r="F17" s="45">
        <v>-416.66666666666669</v>
      </c>
      <c r="G17" s="45">
        <v>-416.66666666666669</v>
      </c>
      <c r="H17" s="45">
        <v>-416.66666666666669</v>
      </c>
      <c r="I17" s="45">
        <v>-416.66666666666669</v>
      </c>
      <c r="J17" s="44">
        <v>-416.66666666666669</v>
      </c>
    </row>
    <row r="18" spans="1:12" x14ac:dyDescent="0.5">
      <c r="A18" s="39"/>
      <c r="C18" s="44"/>
      <c r="D18" s="45"/>
      <c r="E18" s="45"/>
      <c r="F18" s="45"/>
      <c r="G18" s="45"/>
      <c r="H18" s="45"/>
      <c r="I18" s="45"/>
      <c r="J18" s="44"/>
    </row>
    <row r="19" spans="1:12" x14ac:dyDescent="0.5">
      <c r="A19" s="39" t="s">
        <v>45</v>
      </c>
      <c r="C19" s="44"/>
      <c r="D19" s="45">
        <v>25.216362847222218</v>
      </c>
      <c r="E19" s="45">
        <v>29.268456217447916</v>
      </c>
      <c r="F19" s="45">
        <v>27.994451509941943</v>
      </c>
      <c r="G19" s="45">
        <v>26.955312629884929</v>
      </c>
      <c r="H19" s="45">
        <v>26.77442343733895</v>
      </c>
      <c r="I19" s="45">
        <v>27.415269938857847</v>
      </c>
      <c r="J19" s="44">
        <v>27.415269938857847</v>
      </c>
    </row>
    <row r="20" spans="1:12" x14ac:dyDescent="0.5">
      <c r="A20" t="s">
        <v>46</v>
      </c>
      <c r="C20" s="48">
        <v>-20173.090277777777</v>
      </c>
      <c r="D20" s="49"/>
      <c r="E20" s="49"/>
      <c r="F20" s="49"/>
      <c r="G20" s="49"/>
      <c r="H20" s="49"/>
      <c r="I20" s="49"/>
      <c r="J20" s="48">
        <v>25209.631221025134</v>
      </c>
      <c r="L20" s="46"/>
    </row>
    <row r="21" spans="1:12" x14ac:dyDescent="0.5">
      <c r="A21" t="s">
        <v>47</v>
      </c>
      <c r="B21" s="50">
        <v>2.8620143432765976E-2</v>
      </c>
      <c r="C21" s="51">
        <v>-100000</v>
      </c>
      <c r="D21" s="52">
        <v>3241.6746961805557</v>
      </c>
      <c r="E21" s="52">
        <v>-1019.2037660047743</v>
      </c>
      <c r="F21" s="52">
        <v>-831.31110404561366</v>
      </c>
      <c r="G21" s="52">
        <v>-144.71135403678176</v>
      </c>
      <c r="H21" s="52">
        <v>512.67720121511672</v>
      </c>
      <c r="I21" s="52">
        <v>3277.4152699388578</v>
      </c>
      <c r="J21" s="51">
        <v>116347.0812131862</v>
      </c>
      <c r="L21" s="46"/>
    </row>
    <row r="22" spans="1:12" x14ac:dyDescent="0.5">
      <c r="B22" s="50"/>
      <c r="C22" s="51"/>
      <c r="D22" s="52"/>
      <c r="E22" s="52"/>
      <c r="F22" s="52"/>
      <c r="G22" s="52"/>
      <c r="H22" s="52"/>
      <c r="I22" s="52"/>
      <c r="J22" s="51"/>
    </row>
    <row r="23" spans="1:12" x14ac:dyDescent="0.5">
      <c r="A23" t="s">
        <v>48</v>
      </c>
      <c r="C23" s="44">
        <v>20173.090277777777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4">
        <v>-25209.631221025134</v>
      </c>
    </row>
    <row r="24" spans="1:12" ht="14.7" thickBot="1" x14ac:dyDescent="0.55000000000000004">
      <c r="A24" t="s">
        <v>49</v>
      </c>
      <c r="C24" s="53">
        <v>20173.090277777777</v>
      </c>
      <c r="D24" s="54">
        <v>23414.764973958332</v>
      </c>
      <c r="E24" s="54">
        <v>22395.561207953557</v>
      </c>
      <c r="F24" s="54">
        <v>21564.250103907943</v>
      </c>
      <c r="G24" s="54">
        <v>21419.538749871161</v>
      </c>
      <c r="H24" s="54">
        <v>21932.215951086277</v>
      </c>
      <c r="I24" s="54">
        <v>25209.631221025134</v>
      </c>
      <c r="J24" s="53">
        <v>116347.0812131862</v>
      </c>
      <c r="L24" s="43"/>
    </row>
    <row r="25" spans="1:12" ht="14.7" thickTop="1" x14ac:dyDescent="0.5">
      <c r="A25" s="55" t="s">
        <v>50</v>
      </c>
      <c r="C25" s="56">
        <v>0.10166705018824639</v>
      </c>
      <c r="D25" s="56">
        <v>0.11752349032569111</v>
      </c>
      <c r="E25" s="56">
        <v>0.11006241124460871</v>
      </c>
      <c r="F25" s="56">
        <v>0.10360491878942855</v>
      </c>
      <c r="G25" s="56">
        <v>0.10249586575797898</v>
      </c>
      <c r="H25" s="56">
        <v>0.10412070463681035</v>
      </c>
      <c r="I25" s="56">
        <v>0.11735801173219307</v>
      </c>
      <c r="J25" s="56"/>
    </row>
    <row r="26" spans="1:12" ht="14.7" thickBot="1" x14ac:dyDescent="0.55000000000000004">
      <c r="A26" s="55"/>
      <c r="C26" s="56"/>
      <c r="D26" s="56"/>
      <c r="E26" s="56"/>
      <c r="F26" s="56"/>
      <c r="G26" s="56"/>
      <c r="H26" s="56"/>
      <c r="I26" s="56"/>
      <c r="J26" s="56"/>
    </row>
    <row r="27" spans="1:12" ht="22.45" customHeight="1" thickBot="1" x14ac:dyDescent="0.75">
      <c r="A27" s="55"/>
      <c r="C27" s="57" t="s">
        <v>58</v>
      </c>
      <c r="D27" s="62">
        <v>0.21383622156433557</v>
      </c>
      <c r="E27" s="56"/>
      <c r="F27" s="56"/>
      <c r="G27" s="56"/>
      <c r="H27" s="56"/>
      <c r="I27" s="56"/>
      <c r="J27" s="56"/>
    </row>
    <row r="28" spans="1:12" ht="22.45" customHeight="1" x14ac:dyDescent="0.7">
      <c r="A28" s="55"/>
      <c r="C28" s="57" t="s">
        <v>57</v>
      </c>
      <c r="D28" s="111">
        <v>0.01</v>
      </c>
      <c r="E28" s="63" t="s">
        <v>56</v>
      </c>
      <c r="F28" s="56"/>
      <c r="G28" s="56"/>
      <c r="H28" s="56"/>
      <c r="I28" s="56"/>
      <c r="J28" s="56"/>
    </row>
    <row r="29" spans="1:12" ht="22.45" customHeight="1" thickBot="1" x14ac:dyDescent="0.65">
      <c r="B29" s="30"/>
      <c r="C29" s="61" t="s">
        <v>60</v>
      </c>
      <c r="D29" s="30">
        <f>+D27/D40*D42</f>
        <v>0.1756683595149903</v>
      </c>
      <c r="E29" t="s">
        <v>131</v>
      </c>
    </row>
    <row r="30" spans="1:12" ht="22.45" customHeight="1" thickBot="1" x14ac:dyDescent="0.55000000000000004">
      <c r="B30" s="30"/>
      <c r="C30" s="61" t="s">
        <v>59</v>
      </c>
      <c r="D30" s="64">
        <f>+(D27-D28)/D29</f>
        <v>1.1603468155968157</v>
      </c>
    </row>
    <row r="31" spans="1:12" x14ac:dyDescent="0.5">
      <c r="B31" s="30"/>
    </row>
    <row r="32" spans="1:12" x14ac:dyDescent="0.5">
      <c r="B32" s="30"/>
    </row>
    <row r="33" spans="1:10" x14ac:dyDescent="0.5">
      <c r="B33" s="30"/>
      <c r="C33" s="34">
        <v>0</v>
      </c>
      <c r="D33" s="35">
        <v>1</v>
      </c>
      <c r="E33" s="35">
        <v>2</v>
      </c>
      <c r="F33" s="35">
        <v>3</v>
      </c>
      <c r="G33" s="35">
        <v>4</v>
      </c>
      <c r="H33" s="35">
        <v>5</v>
      </c>
      <c r="I33" s="35">
        <v>6</v>
      </c>
      <c r="J33" s="34">
        <v>7</v>
      </c>
    </row>
    <row r="34" spans="1:10" ht="24.35" thickBot="1" x14ac:dyDescent="0.55000000000000004">
      <c r="A34" s="58" t="s">
        <v>51</v>
      </c>
      <c r="B34" s="30"/>
      <c r="C34" s="38" t="s">
        <v>29</v>
      </c>
      <c r="D34" s="38" t="s">
        <v>30</v>
      </c>
      <c r="E34" s="38" t="s">
        <v>31</v>
      </c>
      <c r="F34" s="38" t="s">
        <v>32</v>
      </c>
      <c r="G34" s="38" t="s">
        <v>33</v>
      </c>
      <c r="H34" s="38" t="s">
        <v>34</v>
      </c>
      <c r="I34" s="38" t="s">
        <v>35</v>
      </c>
      <c r="J34" s="38" t="s">
        <v>36</v>
      </c>
    </row>
    <row r="35" spans="1:10" ht="14.7" thickTop="1" x14ac:dyDescent="0.5">
      <c r="A35" t="s">
        <v>47</v>
      </c>
      <c r="B35" s="30"/>
      <c r="C35" s="46">
        <v>-100000</v>
      </c>
      <c r="D35" s="46">
        <v>3241.6746961805557</v>
      </c>
      <c r="E35" s="46">
        <v>-1019.2037660047743</v>
      </c>
      <c r="F35" s="46">
        <v>-831.31110404561366</v>
      </c>
      <c r="G35" s="46">
        <v>-144.71135403678176</v>
      </c>
      <c r="H35" s="46">
        <v>512.67720121511672</v>
      </c>
      <c r="I35" s="46">
        <v>3277.4152699388578</v>
      </c>
      <c r="J35" s="46">
        <v>116347.0812131862</v>
      </c>
    </row>
    <row r="36" spans="1:10" x14ac:dyDescent="0.5">
      <c r="A36" t="s">
        <v>52</v>
      </c>
      <c r="B36" s="30"/>
      <c r="C36" s="59">
        <v>-100000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100000</v>
      </c>
    </row>
    <row r="37" spans="1:10" x14ac:dyDescent="0.5">
      <c r="A37" t="s">
        <v>53</v>
      </c>
      <c r="B37" s="30"/>
      <c r="C37" s="59">
        <v>0</v>
      </c>
      <c r="D37" s="59">
        <v>416.66666666666669</v>
      </c>
      <c r="E37" s="59">
        <v>416.66666666666669</v>
      </c>
      <c r="F37" s="59">
        <v>416.66666666666669</v>
      </c>
      <c r="G37" s="59">
        <v>416.66666666666669</v>
      </c>
      <c r="H37" s="59">
        <v>416.66666666666669</v>
      </c>
      <c r="I37" s="59">
        <v>416.66666666666669</v>
      </c>
      <c r="J37" s="59">
        <v>416.66666666666669</v>
      </c>
    </row>
    <row r="38" spans="1:10" ht="14.7" thickBot="1" x14ac:dyDescent="0.55000000000000004">
      <c r="A38" t="s">
        <v>54</v>
      </c>
      <c r="B38" s="30"/>
      <c r="C38" s="60">
        <v>-200000</v>
      </c>
      <c r="D38" s="60">
        <v>3658.3413628472222</v>
      </c>
      <c r="E38" s="60">
        <v>-602.53709933810751</v>
      </c>
      <c r="F38" s="60">
        <v>-414.64443737894698</v>
      </c>
      <c r="G38" s="60">
        <v>271.95531262988493</v>
      </c>
      <c r="H38" s="60">
        <v>929.34386788178335</v>
      </c>
      <c r="I38" s="60">
        <v>3694.0819366055243</v>
      </c>
      <c r="J38" s="60">
        <v>216763.74787985286</v>
      </c>
    </row>
    <row r="39" spans="1:10" ht="15" thickTop="1" thickBot="1" x14ac:dyDescent="0.55000000000000004">
      <c r="B39" s="30"/>
      <c r="C39" s="45"/>
      <c r="D39" s="45"/>
      <c r="E39" s="45"/>
      <c r="F39" s="45"/>
      <c r="G39" s="45"/>
      <c r="H39" s="45"/>
      <c r="I39" s="45"/>
      <c r="J39" s="45"/>
    </row>
    <row r="40" spans="1:10" ht="14.7" thickBot="1" x14ac:dyDescent="0.55000000000000004">
      <c r="C40" s="57" t="s">
        <v>55</v>
      </c>
      <c r="D40" s="62">
        <v>0.12150144411550107</v>
      </c>
      <c r="E40" s="45"/>
      <c r="F40" s="45"/>
      <c r="G40" s="45"/>
      <c r="H40" s="45"/>
      <c r="I40" s="45"/>
      <c r="J40" s="45"/>
    </row>
    <row r="41" spans="1:10" ht="20.7" x14ac:dyDescent="0.7">
      <c r="C41" s="57" t="s">
        <v>57</v>
      </c>
      <c r="D41" s="111">
        <v>0.01</v>
      </c>
      <c r="E41" s="63" t="s">
        <v>56</v>
      </c>
      <c r="F41" s="56"/>
      <c r="G41" s="56"/>
      <c r="H41" s="45"/>
      <c r="I41" s="45"/>
      <c r="J41" s="45"/>
    </row>
    <row r="42" spans="1:10" ht="20.350000000000001" thickBot="1" x14ac:dyDescent="0.65">
      <c r="B42" s="30"/>
      <c r="C42" s="61" t="s">
        <v>60</v>
      </c>
      <c r="D42" s="30">
        <v>9.9814517906877245E-2</v>
      </c>
      <c r="H42" s="46"/>
      <c r="I42" s="46"/>
      <c r="J42" s="46"/>
    </row>
    <row r="43" spans="1:10" ht="14.7" thickBot="1" x14ac:dyDescent="0.55000000000000004">
      <c r="B43" s="30"/>
      <c r="C43" s="61" t="s">
        <v>59</v>
      </c>
      <c r="D43" s="64">
        <f>+(D40-D41)/D42</f>
        <v>1.1170864364593458</v>
      </c>
    </row>
    <row r="44" spans="1:10" x14ac:dyDescent="0.5">
      <c r="J44" t="s">
        <v>63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490F-6024-425F-B207-25624CD151AE}">
  <dimension ref="A1:L33"/>
  <sheetViews>
    <sheetView showGridLines="0" tabSelected="1" topLeftCell="A11" workbookViewId="0">
      <selection activeCell="P20" sqref="P20"/>
    </sheetView>
  </sheetViews>
  <sheetFormatPr defaultRowHeight="14.35" x14ac:dyDescent="0.5"/>
  <cols>
    <col min="1" max="1" width="5.3515625" customWidth="1"/>
    <col min="2" max="2" width="22.64453125" customWidth="1"/>
    <col min="3" max="3" width="7.87890625" style="72" customWidth="1"/>
    <col min="4" max="4" width="1.87890625" style="72" customWidth="1"/>
    <col min="5" max="5" width="9" customWidth="1"/>
    <col min="6" max="6" width="10.76171875" customWidth="1"/>
    <col min="7" max="7" width="1.87890625" customWidth="1"/>
    <col min="9" max="9" width="10.703125" style="71" customWidth="1"/>
    <col min="10" max="10" width="1.8203125" style="71" customWidth="1"/>
    <col min="11" max="11" width="10.17578125" customWidth="1"/>
    <col min="12" max="12" width="10.3515625" customWidth="1"/>
    <col min="13" max="13" width="1.3515625" customWidth="1"/>
    <col min="14" max="14" width="12.29296875" customWidth="1"/>
    <col min="17" max="18" width="4.29296875" customWidth="1"/>
    <col min="19" max="19" width="12.9375" customWidth="1"/>
    <col min="22" max="23" width="4.46875" customWidth="1"/>
  </cols>
  <sheetData>
    <row r="1" spans="1:12" ht="23.35" x14ac:dyDescent="0.8">
      <c r="A1" s="27" t="s">
        <v>23</v>
      </c>
      <c r="I1"/>
    </row>
    <row r="2" spans="1:12" ht="15.7" x14ac:dyDescent="0.55000000000000004">
      <c r="A2" s="18" t="s">
        <v>127</v>
      </c>
      <c r="I2"/>
    </row>
    <row r="3" spans="1:12" ht="47" customHeight="1" x14ac:dyDescent="0.5">
      <c r="A3" s="80"/>
      <c r="B3" s="110" t="s">
        <v>81</v>
      </c>
      <c r="C3" s="86" t="s">
        <v>78</v>
      </c>
      <c r="E3" s="65" t="s">
        <v>119</v>
      </c>
      <c r="F3" s="65" t="s">
        <v>118</v>
      </c>
      <c r="G3" s="101"/>
      <c r="H3" s="65" t="s">
        <v>122</v>
      </c>
      <c r="I3" s="65" t="s">
        <v>121</v>
      </c>
      <c r="J3" s="72"/>
      <c r="K3" s="65" t="s">
        <v>125</v>
      </c>
      <c r="L3" s="65" t="s">
        <v>126</v>
      </c>
    </row>
    <row r="4" spans="1:12" x14ac:dyDescent="0.5">
      <c r="A4" s="117" t="s">
        <v>112</v>
      </c>
      <c r="B4" s="47" t="s">
        <v>123</v>
      </c>
      <c r="C4" s="76" t="s">
        <v>82</v>
      </c>
      <c r="E4" s="100">
        <v>3.3777171542655512E-2</v>
      </c>
      <c r="F4" s="100">
        <v>1.2196513911214584E-2</v>
      </c>
      <c r="G4" s="101"/>
      <c r="H4" s="100">
        <v>5.4282772790347749E-3</v>
      </c>
      <c r="I4" s="100">
        <v>1.5061430092112266E-3</v>
      </c>
      <c r="J4" s="72"/>
      <c r="K4" s="100">
        <v>1.8612659036775225E-2</v>
      </c>
      <c r="L4" s="100">
        <v>8.0691552811254594E-3</v>
      </c>
    </row>
    <row r="5" spans="1:12" x14ac:dyDescent="0.5">
      <c r="A5" s="115"/>
      <c r="B5" s="47" t="s">
        <v>124</v>
      </c>
      <c r="C5" s="77" t="s">
        <v>117</v>
      </c>
      <c r="E5" s="100">
        <v>1.4285714285714286E-3</v>
      </c>
      <c r="F5" s="100">
        <v>1.4285714285714286E-3</v>
      </c>
      <c r="G5" s="101"/>
      <c r="H5" s="100">
        <v>1.4285714285714286E-3</v>
      </c>
      <c r="I5" s="100">
        <v>1.4285714285714286E-3</v>
      </c>
      <c r="J5" s="72"/>
      <c r="K5" s="100">
        <v>1.4285714285714286E-3</v>
      </c>
      <c r="L5" s="100">
        <v>1.4285714285714286E-3</v>
      </c>
    </row>
    <row r="6" spans="1:12" x14ac:dyDescent="0.5">
      <c r="A6" s="116"/>
      <c r="B6" s="47" t="s">
        <v>71</v>
      </c>
      <c r="C6" s="77" t="s">
        <v>64</v>
      </c>
      <c r="E6" s="100">
        <v>2.7976143461969361E-2</v>
      </c>
      <c r="F6" s="100">
        <v>1.166368447984441E-2</v>
      </c>
      <c r="G6" s="101"/>
      <c r="H6" s="100">
        <v>7.4768509554194087E-3</v>
      </c>
      <c r="I6" s="100">
        <v>4.6135460195933847E-3</v>
      </c>
      <c r="J6" s="72"/>
      <c r="K6" s="100">
        <v>1.8528315092156654E-4</v>
      </c>
      <c r="L6" s="100">
        <v>4.2682014579825131E-3</v>
      </c>
    </row>
    <row r="7" spans="1:12" x14ac:dyDescent="0.5">
      <c r="A7" s="116"/>
      <c r="B7" s="47" t="s">
        <v>72</v>
      </c>
      <c r="C7" s="77" t="s">
        <v>65</v>
      </c>
      <c r="E7" s="102">
        <v>1.8251175135637281</v>
      </c>
      <c r="F7" s="102">
        <v>1</v>
      </c>
      <c r="G7" s="101"/>
      <c r="H7" s="102">
        <v>1.1238116067700665</v>
      </c>
      <c r="I7" s="102">
        <v>1</v>
      </c>
      <c r="J7" s="72"/>
      <c r="K7" s="102">
        <v>1.446317548550426</v>
      </c>
      <c r="L7" s="102">
        <v>1</v>
      </c>
    </row>
    <row r="8" spans="1:12" x14ac:dyDescent="0.5">
      <c r="A8" s="81"/>
      <c r="B8" s="84"/>
      <c r="C8" s="78"/>
      <c r="E8" s="103"/>
      <c r="F8" s="103"/>
      <c r="G8" s="101"/>
      <c r="H8" s="103"/>
      <c r="I8" s="103"/>
      <c r="J8" s="104"/>
      <c r="K8" s="103"/>
      <c r="L8" s="103"/>
    </row>
    <row r="9" spans="1:12" x14ac:dyDescent="0.5">
      <c r="A9" s="82"/>
      <c r="B9" s="47" t="s">
        <v>108</v>
      </c>
      <c r="C9" s="77" t="s">
        <v>107</v>
      </c>
      <c r="E9" s="105">
        <f>+E4-E5</f>
        <v>3.2348600114084081E-2</v>
      </c>
      <c r="F9" s="105">
        <f>+F4-F5</f>
        <v>1.0767942482643155E-2</v>
      </c>
      <c r="G9" s="101"/>
      <c r="H9" s="105">
        <f>+H4-H5</f>
        <v>3.9997058504633465E-3</v>
      </c>
      <c r="I9" s="105">
        <f>+I4-I5</f>
        <v>7.7571580639797981E-5</v>
      </c>
      <c r="J9" s="104"/>
      <c r="K9" s="105">
        <f>+K4-K5</f>
        <v>1.7184087608203797E-2</v>
      </c>
      <c r="L9" s="105">
        <f>+L4-L5</f>
        <v>6.6405838525540311E-3</v>
      </c>
    </row>
    <row r="10" spans="1:12" x14ac:dyDescent="0.5">
      <c r="A10" s="82"/>
      <c r="B10" s="47" t="s">
        <v>70</v>
      </c>
      <c r="C10" s="77" t="s">
        <v>109</v>
      </c>
      <c r="E10" s="105">
        <f>+F10</f>
        <v>1.0767942482643155E-2</v>
      </c>
      <c r="F10" s="105">
        <f>+F4-F5</f>
        <v>1.0767942482643155E-2</v>
      </c>
      <c r="G10" s="101"/>
      <c r="H10" s="105">
        <f>+I10</f>
        <v>7.7571580639797981E-5</v>
      </c>
      <c r="I10" s="105">
        <f>+I4-I5</f>
        <v>7.7571580639797981E-5</v>
      </c>
      <c r="J10" s="104"/>
      <c r="K10" s="105">
        <f>+L10</f>
        <v>6.6405838525540311E-3</v>
      </c>
      <c r="L10" s="105">
        <f>+L4-L5</f>
        <v>6.6405838525540311E-3</v>
      </c>
    </row>
    <row r="11" spans="1:12" x14ac:dyDescent="0.5">
      <c r="A11" s="115" t="s">
        <v>113</v>
      </c>
      <c r="B11" s="47" t="s">
        <v>73</v>
      </c>
      <c r="C11" s="77" t="s">
        <v>66</v>
      </c>
      <c r="E11" s="106">
        <f>+E5+(E7*E10)</f>
        <v>2.1081331838690341E-2</v>
      </c>
      <c r="F11" s="106">
        <f t="shared" ref="F11" si="0">+F5+(F7*F10)</f>
        <v>1.2196513911214584E-2</v>
      </c>
      <c r="G11" s="101"/>
      <c r="H11" s="106">
        <f>+H5+(H7*H10)</f>
        <v>1.5157472712499338E-3</v>
      </c>
      <c r="I11" s="106">
        <f t="shared" ref="I11" si="1">+I5+(I7*I10)</f>
        <v>1.5061430092112266E-3</v>
      </c>
      <c r="J11" s="72"/>
      <c r="K11" s="106">
        <f>+K5+(K7*K10)</f>
        <v>1.1032964387140919E-2</v>
      </c>
      <c r="L11" s="106">
        <f t="shared" ref="L11" si="2">+L5+(L7*L10)</f>
        <v>8.0691552811254594E-3</v>
      </c>
    </row>
    <row r="12" spans="1:12" x14ac:dyDescent="0.5">
      <c r="A12" s="115"/>
      <c r="B12" s="47" t="s">
        <v>74</v>
      </c>
      <c r="C12" s="76" t="s">
        <v>67</v>
      </c>
      <c r="E12" s="107">
        <f>+E9/E6</f>
        <v>1.1562923302155144</v>
      </c>
      <c r="F12" s="107">
        <f t="shared" ref="F12" si="3">+F9/F6</f>
        <v>0.92320248385069459</v>
      </c>
      <c r="G12" s="101"/>
      <c r="H12" s="107">
        <f>+H9/H6</f>
        <v>0.53494524289858414</v>
      </c>
      <c r="I12" s="107">
        <f t="shared" ref="I12" si="4">+I9/I6</f>
        <v>1.6813873820778483E-2</v>
      </c>
      <c r="J12" s="72"/>
      <c r="K12" s="107">
        <f>+K9/K6</f>
        <v>92.745009585238051</v>
      </c>
      <c r="L12" s="107">
        <f t="shared" ref="L12" si="5">+L9/L6</f>
        <v>1.5558271833993731</v>
      </c>
    </row>
    <row r="13" spans="1:12" x14ac:dyDescent="0.5">
      <c r="A13" s="115"/>
      <c r="B13" s="47" t="s">
        <v>77</v>
      </c>
      <c r="C13" s="77" t="s">
        <v>69</v>
      </c>
      <c r="E13" s="108">
        <f>+E4-E11</f>
        <v>1.2695839703965171E-2</v>
      </c>
      <c r="F13" s="108">
        <f>+F4-F11</f>
        <v>0</v>
      </c>
      <c r="G13" s="101"/>
      <c r="H13" s="108">
        <f>+H4-H11</f>
        <v>3.9125300077848413E-3</v>
      </c>
      <c r="I13" s="108">
        <f>+I4-I11</f>
        <v>0</v>
      </c>
      <c r="J13" s="72"/>
      <c r="K13" s="108">
        <f>+K4-K11</f>
        <v>7.5796946496343061E-3</v>
      </c>
      <c r="L13" s="108">
        <f>+L4-L11</f>
        <v>0</v>
      </c>
    </row>
    <row r="14" spans="1:12" x14ac:dyDescent="0.5">
      <c r="A14" s="115"/>
      <c r="B14" s="47" t="s">
        <v>76</v>
      </c>
      <c r="C14" s="77" t="s">
        <v>68</v>
      </c>
      <c r="E14" s="109">
        <f>+E9/E7</f>
        <v>1.7724119062843324E-2</v>
      </c>
      <c r="F14" s="109">
        <f>+F9/F7</f>
        <v>1.0767942482643155E-2</v>
      </c>
      <c r="G14" s="101"/>
      <c r="H14" s="109">
        <f>+H9/H7</f>
        <v>3.559053694025152E-3</v>
      </c>
      <c r="I14" s="109">
        <f>+I9/I7</f>
        <v>7.7571580639797981E-5</v>
      </c>
      <c r="J14" s="72"/>
      <c r="K14" s="109">
        <f>+K9/K7</f>
        <v>1.1881268830227895E-2</v>
      </c>
      <c r="L14" s="109">
        <f>+L9/L7</f>
        <v>6.6405838525540311E-3</v>
      </c>
    </row>
    <row r="15" spans="1:12" ht="16.350000000000001" x14ac:dyDescent="0.5">
      <c r="A15" s="116"/>
      <c r="B15" s="47" t="s">
        <v>75</v>
      </c>
      <c r="C15" s="77" t="s">
        <v>80</v>
      </c>
      <c r="E15" s="109">
        <f>+(($F$6/E6)*E9)+E5</f>
        <v>1.4915200334669251E-2</v>
      </c>
      <c r="F15" s="109">
        <f>+(($F$6/F6)*F9)+F5</f>
        <v>1.2196513911214584E-2</v>
      </c>
      <c r="G15" s="101"/>
      <c r="H15" s="109">
        <f>+(($I$6/H6)*H9)+H5</f>
        <v>3.8965659246466078E-3</v>
      </c>
      <c r="I15" s="109">
        <f>+(($I$6/I6)*I9)+I5</f>
        <v>1.5061430092112266E-3</v>
      </c>
      <c r="J15" s="72"/>
      <c r="K15" s="109">
        <f>+(($L$6/K6)*K9)+K5</f>
        <v>0.39728295656088664</v>
      </c>
      <c r="L15" s="109">
        <f>+(($L$6/L6)*L9)+L5</f>
        <v>8.0691552811254594E-3</v>
      </c>
    </row>
    <row r="16" spans="1:12" x14ac:dyDescent="0.5">
      <c r="A16" s="81"/>
      <c r="B16" s="84"/>
      <c r="C16" s="85"/>
      <c r="E16" s="84"/>
      <c r="F16" s="84"/>
      <c r="H16" s="84"/>
      <c r="I16" s="84"/>
      <c r="K16" s="84"/>
      <c r="L16" s="84"/>
    </row>
    <row r="18" spans="1:12" ht="15.7" x14ac:dyDescent="0.55000000000000004">
      <c r="A18" s="18" t="s">
        <v>130</v>
      </c>
      <c r="I18"/>
    </row>
    <row r="19" spans="1:12" ht="51.35" x14ac:dyDescent="0.5">
      <c r="A19" s="80"/>
      <c r="B19" s="110" t="s">
        <v>81</v>
      </c>
      <c r="C19" s="86" t="s">
        <v>78</v>
      </c>
      <c r="E19" s="65" t="s">
        <v>119</v>
      </c>
      <c r="F19" s="65" t="s">
        <v>118</v>
      </c>
      <c r="G19" s="101"/>
      <c r="H19" s="65" t="s">
        <v>122</v>
      </c>
      <c r="I19" s="65" t="s">
        <v>121</v>
      </c>
      <c r="J19" s="72"/>
      <c r="K19" s="65" t="s">
        <v>125</v>
      </c>
      <c r="L19" s="65" t="s">
        <v>126</v>
      </c>
    </row>
    <row r="20" spans="1:12" x14ac:dyDescent="0.5">
      <c r="A20" s="117" t="s">
        <v>112</v>
      </c>
      <c r="B20" s="47" t="s">
        <v>128</v>
      </c>
      <c r="C20" s="76" t="s">
        <v>82</v>
      </c>
      <c r="E20" s="100">
        <f t="shared" ref="E20:F22" si="6">+E4*12</f>
        <v>0.40532605851186615</v>
      </c>
      <c r="F20" s="100">
        <f t="shared" si="6"/>
        <v>0.14635816693457501</v>
      </c>
      <c r="G20" s="101"/>
      <c r="H20" s="100">
        <f t="shared" ref="H20:I22" si="7">+H4*12</f>
        <v>6.5139327348417292E-2</v>
      </c>
      <c r="I20" s="100">
        <f t="shared" si="7"/>
        <v>1.8073716110534717E-2</v>
      </c>
      <c r="J20" s="72"/>
      <c r="K20" s="100">
        <f t="shared" ref="K20:L22" si="8">+K4*12</f>
        <v>0.2233519084413027</v>
      </c>
      <c r="L20" s="100">
        <f t="shared" si="8"/>
        <v>9.682986337350552E-2</v>
      </c>
    </row>
    <row r="21" spans="1:12" x14ac:dyDescent="0.5">
      <c r="A21" s="115"/>
      <c r="B21" s="47" t="s">
        <v>129</v>
      </c>
      <c r="C21" s="77" t="s">
        <v>117</v>
      </c>
      <c r="E21" s="100">
        <f t="shared" si="6"/>
        <v>1.7142857142857144E-2</v>
      </c>
      <c r="F21" s="100">
        <f t="shared" si="6"/>
        <v>1.7142857142857144E-2</v>
      </c>
      <c r="G21" s="101"/>
      <c r="H21" s="100">
        <f t="shared" si="7"/>
        <v>1.7142857142857144E-2</v>
      </c>
      <c r="I21" s="100">
        <f t="shared" si="7"/>
        <v>1.7142857142857144E-2</v>
      </c>
      <c r="J21" s="72"/>
      <c r="K21" s="100">
        <f t="shared" si="8"/>
        <v>1.7142857142857144E-2</v>
      </c>
      <c r="L21" s="100">
        <f t="shared" si="8"/>
        <v>1.7142857142857144E-2</v>
      </c>
    </row>
    <row r="22" spans="1:12" x14ac:dyDescent="0.5">
      <c r="A22" s="116"/>
      <c r="B22" s="47" t="s">
        <v>71</v>
      </c>
      <c r="C22" s="77" t="s">
        <v>64</v>
      </c>
      <c r="E22" s="100">
        <f t="shared" si="6"/>
        <v>0.33571372154363233</v>
      </c>
      <c r="F22" s="100">
        <f t="shared" si="6"/>
        <v>0.13996421375813292</v>
      </c>
      <c r="G22" s="101"/>
      <c r="H22" s="100">
        <f t="shared" si="7"/>
        <v>8.9722211465032897E-2</v>
      </c>
      <c r="I22" s="100">
        <f t="shared" si="7"/>
        <v>5.5362552235120613E-2</v>
      </c>
      <c r="J22" s="72"/>
      <c r="K22" s="100">
        <f t="shared" si="8"/>
        <v>2.2233978110587985E-3</v>
      </c>
      <c r="L22" s="100">
        <f t="shared" si="8"/>
        <v>5.1218417495790161E-2</v>
      </c>
    </row>
    <row r="23" spans="1:12" x14ac:dyDescent="0.5">
      <c r="A23" s="116"/>
      <c r="B23" s="47" t="s">
        <v>72</v>
      </c>
      <c r="C23" s="77" t="s">
        <v>65</v>
      </c>
      <c r="E23" s="102">
        <f>+E7</f>
        <v>1.8251175135637281</v>
      </c>
      <c r="F23" s="102">
        <f t="shared" ref="F23:L23" si="9">+F7</f>
        <v>1</v>
      </c>
      <c r="G23" s="101"/>
      <c r="H23" s="102">
        <f t="shared" si="9"/>
        <v>1.1238116067700665</v>
      </c>
      <c r="I23" s="102">
        <f t="shared" si="9"/>
        <v>1</v>
      </c>
      <c r="J23" s="72"/>
      <c r="K23" s="102">
        <f t="shared" si="9"/>
        <v>1.446317548550426</v>
      </c>
      <c r="L23" s="102">
        <f t="shared" si="9"/>
        <v>1</v>
      </c>
    </row>
    <row r="24" spans="1:12" x14ac:dyDescent="0.5">
      <c r="A24" s="81"/>
      <c r="B24" s="84"/>
      <c r="C24" s="78"/>
      <c r="E24" s="103"/>
      <c r="F24" s="103"/>
      <c r="G24" s="101"/>
      <c r="H24" s="103"/>
      <c r="I24" s="103"/>
      <c r="J24" s="72"/>
      <c r="K24" s="103"/>
      <c r="L24" s="103"/>
    </row>
    <row r="25" spans="1:12" x14ac:dyDescent="0.5">
      <c r="A25" s="82"/>
      <c r="B25" s="47" t="s">
        <v>108</v>
      </c>
      <c r="C25" s="77" t="s">
        <v>107</v>
      </c>
      <c r="E25" s="105">
        <f>+E20-E21</f>
        <v>0.38818320136900902</v>
      </c>
      <c r="F25" s="105">
        <f>+F20-F21</f>
        <v>0.12921530979171786</v>
      </c>
      <c r="G25" s="101"/>
      <c r="H25" s="105">
        <f>+H20-H21</f>
        <v>4.7996470205560152E-2</v>
      </c>
      <c r="I25" s="105">
        <f>+I20-I21</f>
        <v>9.3085896767757317E-4</v>
      </c>
      <c r="J25" s="72"/>
      <c r="K25" s="105">
        <f>+K20-K21</f>
        <v>0.20620905129844555</v>
      </c>
      <c r="L25" s="105">
        <f>+L20-L21</f>
        <v>7.968700623064838E-2</v>
      </c>
    </row>
    <row r="26" spans="1:12" x14ac:dyDescent="0.5">
      <c r="A26" s="82"/>
      <c r="B26" s="47" t="s">
        <v>70</v>
      </c>
      <c r="C26" s="77" t="s">
        <v>109</v>
      </c>
      <c r="E26" s="105">
        <f>+F26</f>
        <v>0.12921530979171786</v>
      </c>
      <c r="F26" s="105">
        <f>+F20-F21</f>
        <v>0.12921530979171786</v>
      </c>
      <c r="G26" s="101"/>
      <c r="H26" s="105">
        <f>+I26</f>
        <v>9.3085896767757317E-4</v>
      </c>
      <c r="I26" s="105">
        <f>+I20-I21</f>
        <v>9.3085896767757317E-4</v>
      </c>
      <c r="J26" s="72"/>
      <c r="K26" s="105">
        <f>+L26</f>
        <v>7.968700623064838E-2</v>
      </c>
      <c r="L26" s="105">
        <f>+L20-L21</f>
        <v>7.968700623064838E-2</v>
      </c>
    </row>
    <row r="27" spans="1:12" x14ac:dyDescent="0.5">
      <c r="A27" s="115" t="s">
        <v>113</v>
      </c>
      <c r="B27" s="47" t="s">
        <v>73</v>
      </c>
      <c r="C27" s="77" t="s">
        <v>66</v>
      </c>
      <c r="E27" s="106">
        <f>+E21+(E23*E26)</f>
        <v>0.25297598206428407</v>
      </c>
      <c r="F27" s="106">
        <f t="shared" ref="F27" si="10">+F21+(F23*F26)</f>
        <v>0.14635816693457501</v>
      </c>
      <c r="G27" s="101"/>
      <c r="H27" s="106">
        <f>+H21+(H23*H26)</f>
        <v>1.8188967254999203E-2</v>
      </c>
      <c r="I27" s="106">
        <f t="shared" ref="I27" si="11">+I21+(I23*I26)</f>
        <v>1.8073716110534717E-2</v>
      </c>
      <c r="J27" s="72"/>
      <c r="K27" s="106">
        <f>+K21+(K23*K26)</f>
        <v>0.13239557264569105</v>
      </c>
      <c r="L27" s="106">
        <f t="shared" ref="L27" si="12">+L21+(L23*L26)</f>
        <v>9.682986337350552E-2</v>
      </c>
    </row>
    <row r="28" spans="1:12" x14ac:dyDescent="0.5">
      <c r="A28" s="115"/>
      <c r="B28" s="47" t="s">
        <v>74</v>
      </c>
      <c r="C28" s="76" t="s">
        <v>67</v>
      </c>
      <c r="E28" s="107">
        <f>+E25/E22</f>
        <v>1.1562923302155146</v>
      </c>
      <c r="F28" s="107">
        <f t="shared" ref="F28" si="13">+F25/F22</f>
        <v>0.92320248385069448</v>
      </c>
      <c r="G28" s="101"/>
      <c r="H28" s="107">
        <f>+H25/H22</f>
        <v>0.53494524289858414</v>
      </c>
      <c r="I28" s="107">
        <f t="shared" ref="I28" si="14">+I25/I22</f>
        <v>1.6813873820778435E-2</v>
      </c>
      <c r="J28" s="72"/>
      <c r="K28" s="107">
        <f>+K25/K22</f>
        <v>92.745009585238051</v>
      </c>
      <c r="L28" s="107">
        <f t="shared" ref="L28" si="15">+L25/L22</f>
        <v>1.5558271833993731</v>
      </c>
    </row>
    <row r="29" spans="1:12" x14ac:dyDescent="0.5">
      <c r="A29" s="115"/>
      <c r="B29" s="47" t="s">
        <v>77</v>
      </c>
      <c r="C29" s="77" t="s">
        <v>69</v>
      </c>
      <c r="E29" s="108">
        <f>+E20-E27</f>
        <v>0.15235007644758208</v>
      </c>
      <c r="F29" s="108">
        <f>+F20-F27</f>
        <v>0</v>
      </c>
      <c r="G29" s="101"/>
      <c r="H29" s="108">
        <f>+H20-H27</f>
        <v>4.6950360093418089E-2</v>
      </c>
      <c r="I29" s="108">
        <f>+I20-I27</f>
        <v>0</v>
      </c>
      <c r="J29" s="72"/>
      <c r="K29" s="108">
        <f>+K20-K27</f>
        <v>9.0956335795611659E-2</v>
      </c>
      <c r="L29" s="108">
        <f>+L20-L27</f>
        <v>0</v>
      </c>
    </row>
    <row r="30" spans="1:12" x14ac:dyDescent="0.5">
      <c r="A30" s="115"/>
      <c r="B30" s="47" t="s">
        <v>76</v>
      </c>
      <c r="C30" s="77" t="s">
        <v>68</v>
      </c>
      <c r="E30" s="109">
        <f>+E25/E23</f>
        <v>0.21268942875411992</v>
      </c>
      <c r="F30" s="109">
        <f>+F25/F23</f>
        <v>0.12921530979171786</v>
      </c>
      <c r="G30" s="101"/>
      <c r="H30" s="109">
        <f>+H25/H23</f>
        <v>4.2708644328301813E-2</v>
      </c>
      <c r="I30" s="109">
        <f>+I25/I23</f>
        <v>9.3085896767757317E-4</v>
      </c>
      <c r="J30" s="72"/>
      <c r="K30" s="109">
        <f>+K25/K23</f>
        <v>0.14257522596273473</v>
      </c>
      <c r="L30" s="109">
        <f>+L25/L23</f>
        <v>7.968700623064838E-2</v>
      </c>
    </row>
    <row r="31" spans="1:12" ht="16.350000000000001" x14ac:dyDescent="0.5">
      <c r="A31" s="116"/>
      <c r="B31" s="47" t="s">
        <v>75</v>
      </c>
      <c r="C31" s="77" t="s">
        <v>80</v>
      </c>
      <c r="E31" s="109">
        <f>+(($F$6/E22)*E25)+E21</f>
        <v>3.0629486048954969E-2</v>
      </c>
      <c r="F31" s="109">
        <f>+(($F$6/F22)*F25)+F21</f>
        <v>2.7910799625500297E-2</v>
      </c>
      <c r="G31" s="101"/>
      <c r="H31" s="109">
        <f>+(($I$6/H22)*H25)+H21</f>
        <v>1.9610851638932322E-2</v>
      </c>
      <c r="I31" s="109">
        <f>+(($I$6/I22)*I25)+I21</f>
        <v>1.7220428723496942E-2</v>
      </c>
      <c r="J31" s="72"/>
      <c r="K31" s="109">
        <f>+(($L$6/K22)*K25)+K21</f>
        <v>0.41299724227517232</v>
      </c>
      <c r="L31" s="109">
        <f>+(($L$6/L22)*L25)+L21</f>
        <v>2.3783440995411173E-2</v>
      </c>
    </row>
    <row r="32" spans="1:12" x14ac:dyDescent="0.5">
      <c r="A32" s="81"/>
      <c r="B32" s="84"/>
      <c r="C32" s="85"/>
      <c r="E32" s="84"/>
      <c r="F32" s="84"/>
      <c r="H32" s="84"/>
      <c r="I32" s="84"/>
      <c r="K32" s="84"/>
      <c r="L32" s="84"/>
    </row>
    <row r="33" spans="12:12" x14ac:dyDescent="0.5">
      <c r="L33" t="s">
        <v>120</v>
      </c>
    </row>
  </sheetData>
  <mergeCells count="4">
    <mergeCell ref="A4:A7"/>
    <mergeCell ref="A11:A15"/>
    <mergeCell ref="A20:A23"/>
    <mergeCell ref="A27:A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D4BB-7BCB-45B9-82DB-A7855B88ADC6}">
  <dimension ref="A1:J23"/>
  <sheetViews>
    <sheetView workbookViewId="0">
      <selection activeCell="M6" sqref="M6"/>
    </sheetView>
  </sheetViews>
  <sheetFormatPr defaultRowHeight="14.35" x14ac:dyDescent="0.5"/>
  <cols>
    <col min="1" max="1" width="9.8203125" customWidth="1"/>
    <col min="3" max="3" width="11.17578125" customWidth="1"/>
    <col min="4" max="4" width="9.1171875" customWidth="1"/>
    <col min="11" max="11" width="4.46875" customWidth="1"/>
  </cols>
  <sheetData>
    <row r="1" spans="1:8" ht="27.35" customHeight="1" x14ac:dyDescent="0.7">
      <c r="A1" s="19" t="s">
        <v>98</v>
      </c>
    </row>
    <row r="2" spans="1:8" ht="13" customHeight="1" x14ac:dyDescent="0.7">
      <c r="B2" s="19"/>
    </row>
    <row r="3" spans="1:8" ht="27.35" customHeight="1" x14ac:dyDescent="0.7">
      <c r="B3" s="19"/>
      <c r="C3" s="89"/>
    </row>
    <row r="4" spans="1:8" x14ac:dyDescent="0.5">
      <c r="C4" s="89"/>
      <c r="H4" s="92" t="s">
        <v>89</v>
      </c>
    </row>
    <row r="5" spans="1:8" x14ac:dyDescent="0.5">
      <c r="C5" s="89"/>
      <c r="H5" s="92" t="s">
        <v>96</v>
      </c>
    </row>
    <row r="6" spans="1:8" x14ac:dyDescent="0.5">
      <c r="B6" s="94" t="s">
        <v>87</v>
      </c>
      <c r="C6" s="89"/>
    </row>
    <row r="7" spans="1:8" x14ac:dyDescent="0.5">
      <c r="C7" s="89"/>
    </row>
    <row r="8" spans="1:8" x14ac:dyDescent="0.5">
      <c r="C8" s="89"/>
      <c r="D8" s="113"/>
    </row>
    <row r="9" spans="1:8" x14ac:dyDescent="0.5">
      <c r="C9" s="89"/>
      <c r="D9" s="114"/>
    </row>
    <row r="10" spans="1:8" ht="16.350000000000001" x14ac:dyDescent="0.65">
      <c r="C10" s="98"/>
      <c r="D10" s="114"/>
    </row>
    <row r="11" spans="1:8" x14ac:dyDescent="0.5">
      <c r="B11" s="93"/>
      <c r="C11" s="91"/>
    </row>
    <row r="12" spans="1:8" ht="30.45" customHeight="1" x14ac:dyDescent="0.5">
      <c r="A12" s="95"/>
      <c r="B12" s="93" t="s">
        <v>91</v>
      </c>
      <c r="C12" s="91" t="s">
        <v>85</v>
      </c>
      <c r="E12" s="96"/>
    </row>
    <row r="13" spans="1:8" x14ac:dyDescent="0.5">
      <c r="C13" s="91" t="s">
        <v>86</v>
      </c>
    </row>
    <row r="14" spans="1:8" ht="16.350000000000001" x14ac:dyDescent="0.5">
      <c r="C14" s="97" t="s">
        <v>103</v>
      </c>
      <c r="D14" s="112" t="s">
        <v>93</v>
      </c>
    </row>
    <row r="15" spans="1:8" ht="14.35" customHeight="1" x14ac:dyDescent="0.5">
      <c r="C15" s="89"/>
      <c r="D15" s="112"/>
    </row>
    <row r="16" spans="1:8" x14ac:dyDescent="0.5">
      <c r="C16" s="89"/>
      <c r="D16" s="112"/>
      <c r="G16" s="92" t="s">
        <v>88</v>
      </c>
    </row>
    <row r="17" spans="3:10" x14ac:dyDescent="0.5">
      <c r="C17" s="89"/>
      <c r="G17" s="92" t="s">
        <v>97</v>
      </c>
    </row>
    <row r="18" spans="3:10" x14ac:dyDescent="0.5">
      <c r="C18" s="89"/>
    </row>
    <row r="19" spans="3:10" x14ac:dyDescent="0.5">
      <c r="C19" s="90"/>
      <c r="D19" s="22"/>
      <c r="E19" s="22"/>
      <c r="F19" s="22"/>
      <c r="G19" s="22"/>
      <c r="H19" s="22"/>
      <c r="I19" s="22"/>
      <c r="J19" s="22"/>
    </row>
    <row r="20" spans="3:10" ht="4.45" customHeight="1" x14ac:dyDescent="0.5">
      <c r="I20" s="94"/>
    </row>
    <row r="21" spans="3:10" ht="18" x14ac:dyDescent="0.6">
      <c r="D21" s="55" t="s">
        <v>101</v>
      </c>
      <c r="I21" s="94" t="s">
        <v>92</v>
      </c>
    </row>
    <row r="23" spans="3:10" x14ac:dyDescent="0.5">
      <c r="J23" t="s">
        <v>99</v>
      </c>
    </row>
  </sheetData>
  <mergeCells count="2">
    <mergeCell ref="D8:D10"/>
    <mergeCell ref="D14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4.1</vt:lpstr>
      <vt:lpstr>Fig. 4.2</vt:lpstr>
      <vt:lpstr>Fig. 4.3</vt:lpstr>
      <vt:lpstr>Fig. 4.4</vt:lpstr>
      <vt:lpstr>Fig. 4.5</vt:lpstr>
      <vt:lpstr>Fig. 4.6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2019-01-02T15:28:47Z</dcterms:created>
  <dcterms:modified xsi:type="dcterms:W3CDTF">2020-06-30T03:15:26Z</dcterms:modified>
</cp:coreProperties>
</file>